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5" windowWidth="20130" windowHeight="7530" tabRatio="947" activeTab="0"/>
  </bookViews>
  <sheets>
    <sheet name="Contents" sheetId="1" r:id="rId1"/>
    <sheet name="Note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s>
  <definedNames>
    <definedName name="_xlnm.Print_Titles" localSheetId="2">'Table 1'!$7:$10</definedName>
    <definedName name="_xlnm.Print_Titles" localSheetId="13">'Table 12'!$7:$10</definedName>
    <definedName name="_xlnm.Print_Titles" localSheetId="14">'Table 13'!$7:$10</definedName>
    <definedName name="_xlnm.Print_Titles" localSheetId="3">'Table 2'!$7:$9</definedName>
    <definedName name="_xlnm.Print_Titles" localSheetId="9">'Table 8'!$7:$10</definedName>
  </definedNames>
  <calcPr fullCalcOnLoad="1"/>
</workbook>
</file>

<file path=xl/comments10.xml><?xml version="1.0" encoding="utf-8"?>
<comments xmlns="http://schemas.openxmlformats.org/spreadsheetml/2006/main">
  <authors>
    <author>Laura Walsh</author>
  </authors>
  <commentList>
    <comment ref="M41" authorId="0">
      <text>
        <r>
          <rPr>
            <sz val="8"/>
            <rFont val="Arial"/>
            <family val="2"/>
          </rPr>
          <t>Nil or rounded to zero.</t>
        </r>
      </text>
    </comment>
    <comment ref="K40" authorId="0">
      <text>
        <r>
          <rPr>
            <sz val="8"/>
            <rFont val="Arial"/>
            <family val="2"/>
          </rPr>
          <t>Not available for publication but included in totals where applicable, unless otherwise indicated.</t>
        </r>
      </text>
    </comment>
    <comment ref="L40" authorId="0">
      <text>
        <r>
          <rPr>
            <sz val="8"/>
            <rFont val="Arial"/>
            <family val="2"/>
          </rPr>
          <t>Not available for publication but included in totals where applicable, unless otherwise indicated.</t>
        </r>
      </text>
    </comment>
    <comment ref="M40" authorId="0">
      <text>
        <r>
          <rPr>
            <sz val="8"/>
            <rFont val="Arial"/>
            <family val="2"/>
          </rPr>
          <t>Not available for publication but included in totals where applicable, unless otherwise indicated.</t>
        </r>
      </text>
    </comment>
  </commentList>
</comments>
</file>

<file path=xl/comments11.xml><?xml version="1.0" encoding="utf-8"?>
<comments xmlns="http://schemas.openxmlformats.org/spreadsheetml/2006/main">
  <authors>
    <author>Laura Walsh</author>
  </authors>
  <commentList>
    <comment ref="K37" authorId="0">
      <text>
        <r>
          <rPr>
            <sz val="8"/>
            <rFont val="Arial"/>
            <family val="2"/>
          </rPr>
          <t>Not available for publication but included in totals where applicable, unless otherwise indicated.</t>
        </r>
      </text>
    </comment>
    <comment ref="L37" authorId="0">
      <text>
        <r>
          <rPr>
            <sz val="8"/>
            <rFont val="Arial"/>
            <family val="2"/>
          </rPr>
          <t>Not available for publication but included in totals where applicable, unless otherwise indicated.</t>
        </r>
      </text>
    </comment>
    <comment ref="M37" authorId="0">
      <text>
        <r>
          <rPr>
            <sz val="8"/>
            <rFont val="Arial"/>
            <family val="2"/>
          </rPr>
          <t>Not available for publication but included in totals where applicable, unless otherwise indicated.</t>
        </r>
      </text>
    </comment>
    <comment ref="K38" authorId="0">
      <text>
        <r>
          <rPr>
            <sz val="8"/>
            <rFont val="Arial"/>
            <family val="2"/>
          </rPr>
          <t>Not available for publication but included in totals where applicable, unless otherwise indicated.</t>
        </r>
      </text>
    </comment>
    <comment ref="L38" authorId="0">
      <text>
        <r>
          <rPr>
            <sz val="8"/>
            <rFont val="Arial"/>
            <family val="2"/>
          </rPr>
          <t>Not available for publication but included in totals where applicable, unless otherwise indicated.</t>
        </r>
      </text>
    </comment>
    <comment ref="M38" authorId="0">
      <text>
        <r>
          <rPr>
            <sz val="8"/>
            <rFont val="Arial"/>
            <family val="2"/>
          </rPr>
          <t>Not available for publication but included in totals where applicable, unless otherwise indicated.</t>
        </r>
      </text>
    </comment>
    <comment ref="K39" authorId="0">
      <text>
        <r>
          <rPr>
            <sz val="8"/>
            <rFont val="Arial"/>
            <family val="2"/>
          </rPr>
          <t>Not available for publication but included in totals where applicable, unless otherwise indicated.</t>
        </r>
      </text>
    </comment>
    <comment ref="L39" authorId="0">
      <text>
        <r>
          <rPr>
            <sz val="8"/>
            <rFont val="Arial"/>
            <family val="2"/>
          </rPr>
          <t>Not available for publication but included in totals where applicable, unless otherwise indicated.</t>
        </r>
      </text>
    </comment>
    <comment ref="M39"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Laura Walsh</author>
  </authors>
  <commentList>
    <comment ref="D12" authorId="0">
      <text>
        <r>
          <rPr>
            <sz val="8"/>
            <rFont val="Arial"/>
            <family val="2"/>
          </rPr>
          <t>Nil or rounded to zero.</t>
        </r>
      </text>
    </comment>
  </commentList>
</comments>
</file>

<file path=xl/comments14.xml><?xml version="1.0" encoding="utf-8"?>
<comments xmlns="http://schemas.openxmlformats.org/spreadsheetml/2006/main">
  <authors>
    <author>Laura Walsh</author>
  </authors>
  <commentList>
    <comment ref="D13" authorId="0">
      <text>
        <r>
          <rPr>
            <sz val="8"/>
            <rFont val="Arial"/>
            <family val="2"/>
          </rPr>
          <t>Nil or rounded to zero.</t>
        </r>
      </text>
    </comment>
    <comment ref="G13" authorId="0">
      <text>
        <r>
          <rPr>
            <sz val="8"/>
            <rFont val="Arial"/>
            <family val="2"/>
          </rPr>
          <t>Nil or rounded to zero.</t>
        </r>
      </text>
    </comment>
    <comment ref="J13" authorId="0">
      <text>
        <r>
          <rPr>
            <sz val="8"/>
            <rFont val="Arial"/>
            <family val="2"/>
          </rPr>
          <t>Nil or rounded to zero.</t>
        </r>
      </text>
    </comment>
    <comment ref="D21" authorId="0">
      <text>
        <r>
          <rPr>
            <sz val="8"/>
            <rFont val="Arial"/>
            <family val="2"/>
          </rPr>
          <t>Nil or rounded to zero.</t>
        </r>
      </text>
    </comment>
    <comment ref="G21" authorId="0">
      <text>
        <r>
          <rPr>
            <sz val="8"/>
            <rFont val="Arial"/>
            <family val="2"/>
          </rPr>
          <t>Nil or rounded to zero.</t>
        </r>
      </text>
    </comment>
    <comment ref="J21" authorId="0">
      <text>
        <r>
          <rPr>
            <sz val="8"/>
            <rFont val="Arial"/>
            <family val="2"/>
          </rPr>
          <t>Nil or rounded to zero.</t>
        </r>
      </text>
    </comment>
    <comment ref="D29" authorId="0">
      <text>
        <r>
          <rPr>
            <sz val="8"/>
            <rFont val="Arial"/>
            <family val="2"/>
          </rPr>
          <t>Nil or rounded to zero.</t>
        </r>
      </text>
    </comment>
    <comment ref="G29" authorId="0">
      <text>
        <r>
          <rPr>
            <sz val="8"/>
            <rFont val="Arial"/>
            <family val="2"/>
          </rPr>
          <t>Nil or rounded to zero.</t>
        </r>
      </text>
    </comment>
    <comment ref="J29" authorId="0">
      <text>
        <r>
          <rPr>
            <sz val="8"/>
            <rFont val="Arial"/>
            <family val="2"/>
          </rPr>
          <t>Nil or rounded to zero.</t>
        </r>
      </text>
    </comment>
    <comment ref="D37" authorId="0">
      <text>
        <r>
          <rPr>
            <sz val="8"/>
            <rFont val="Arial"/>
            <family val="2"/>
          </rPr>
          <t>Nil or rounded to zero.</t>
        </r>
      </text>
    </comment>
    <comment ref="G37" authorId="0">
      <text>
        <r>
          <rPr>
            <sz val="8"/>
            <rFont val="Arial"/>
            <family val="2"/>
          </rPr>
          <t>Nil or rounded to zero.</t>
        </r>
      </text>
    </comment>
    <comment ref="J37" authorId="0">
      <text>
        <r>
          <rPr>
            <sz val="8"/>
            <rFont val="Arial"/>
            <family val="2"/>
          </rPr>
          <t>Nil or rounded to zero.</t>
        </r>
      </text>
    </comment>
  </commentList>
</comments>
</file>

<file path=xl/comments3.xml><?xml version="1.0" encoding="utf-8"?>
<comments xmlns="http://schemas.openxmlformats.org/spreadsheetml/2006/main">
  <authors>
    <author>Laura Walsh</author>
  </authors>
  <commentList>
    <comment ref="E22" authorId="0">
      <text>
        <r>
          <rPr>
            <sz val="8"/>
            <rFont val="Arial"/>
            <family val="2"/>
          </rPr>
          <t>Not available for publication but included in totals where applicable, unless otherwise indicated.</t>
        </r>
      </text>
    </comment>
    <comment ref="F22" authorId="0">
      <text>
        <r>
          <rPr>
            <sz val="8"/>
            <rFont val="Arial"/>
            <family val="2"/>
          </rPr>
          <t>Not available for publication but included in totals where applicable, unless otherwise indicated.</t>
        </r>
      </text>
    </comment>
    <comment ref="G22" authorId="0">
      <text>
        <r>
          <rPr>
            <sz val="8"/>
            <rFont val="Arial"/>
            <family val="2"/>
          </rPr>
          <t>Not available for publication but included in totals where applicable, unless otherwise indicated.</t>
        </r>
      </text>
    </comment>
    <comment ref="K22" authorId="0">
      <text>
        <r>
          <rPr>
            <sz val="8"/>
            <rFont val="Arial"/>
            <family val="2"/>
          </rPr>
          <t>Not available for publication but included in totals where applicable, unless otherwise indicated.</t>
        </r>
      </text>
    </comment>
    <comment ref="L22" authorId="0">
      <text>
        <r>
          <rPr>
            <sz val="8"/>
            <rFont val="Arial"/>
            <family val="2"/>
          </rPr>
          <t>Not available for publication but included in totals where applicable, unless otherwise indicated.</t>
        </r>
      </text>
    </comment>
    <comment ref="M22" authorId="0">
      <text>
        <r>
          <rPr>
            <sz val="8"/>
            <rFont val="Arial"/>
            <family val="2"/>
          </rPr>
          <t>Not available for publication but included in totals where applicable, unless otherwise indicated.</t>
        </r>
      </text>
    </comment>
  </commentList>
</comments>
</file>

<file path=xl/comments4.xml><?xml version="1.0" encoding="utf-8"?>
<comments xmlns="http://schemas.openxmlformats.org/spreadsheetml/2006/main">
  <authors>
    <author>Laura Walsh</author>
  </authors>
  <commentList>
    <comment ref="M44" authorId="0">
      <text>
        <r>
          <rPr>
            <sz val="8"/>
            <rFont val="Arial"/>
            <family val="2"/>
          </rPr>
          <t>Nil or rounded to zero.</t>
        </r>
      </text>
    </comment>
  </commentList>
</comments>
</file>

<file path=xl/comments6.xml><?xml version="1.0" encoding="utf-8"?>
<comments xmlns="http://schemas.openxmlformats.org/spreadsheetml/2006/main">
  <authors>
    <author>Laura Walsh</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List>
</comments>
</file>

<file path=xl/comments7.xml><?xml version="1.0" encoding="utf-8"?>
<comments xmlns="http://schemas.openxmlformats.org/spreadsheetml/2006/main">
  <authors>
    <author>Laura Walsh</author>
  </authors>
  <commentList>
    <comment ref="K20" authorId="0">
      <text>
        <r>
          <rPr>
            <sz val="8"/>
            <rFont val="Arial"/>
            <family val="2"/>
          </rPr>
          <t>Nil or rounded to zero.</t>
        </r>
      </text>
    </comment>
    <comment ref="L20" authorId="0">
      <text>
        <r>
          <rPr>
            <sz val="8"/>
            <rFont val="Arial"/>
            <family val="2"/>
          </rPr>
          <t>Nil or rounded to zero.</t>
        </r>
      </text>
    </comment>
    <comment ref="M20" authorId="0">
      <text>
        <r>
          <rPr>
            <sz val="8"/>
            <rFont val="Arial"/>
            <family val="2"/>
          </rPr>
          <t>Nil or rounded to zero.</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9.xml><?xml version="1.0" encoding="utf-8"?>
<comments xmlns="http://schemas.openxmlformats.org/spreadsheetml/2006/main">
  <authors>
    <author>Laura Walsh</author>
  </authors>
  <commentList>
    <comment ref="E19" authorId="0">
      <text>
        <r>
          <rPr>
            <sz val="8"/>
            <rFont val="Arial"/>
            <family val="2"/>
          </rPr>
          <t>Not available for publication but included in totals where applicable, unless otherwise indicated.</t>
        </r>
      </text>
    </comment>
    <comment ref="F19" authorId="0">
      <text>
        <r>
          <rPr>
            <sz val="8"/>
            <rFont val="Arial"/>
            <family val="2"/>
          </rPr>
          <t>Not available for publication but included in totals where applicable, unless otherwise indicated.</t>
        </r>
      </text>
    </comment>
    <comment ref="G19"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<sst xmlns="http://schemas.openxmlformats.org/spreadsheetml/2006/main" count="1603" uniqueCount="329">
  <si>
    <t>Persons</t>
  </si>
  <si>
    <t>Skilled</t>
  </si>
  <si>
    <t>Family</t>
  </si>
  <si>
    <t>Humanitarian</t>
  </si>
  <si>
    <t>Total</t>
  </si>
  <si>
    <t>Primary Applicant</t>
  </si>
  <si>
    <t>Secondary applicant</t>
  </si>
  <si>
    <t>India</t>
  </si>
  <si>
    <t>South Africa</t>
  </si>
  <si>
    <t>Philippines</t>
  </si>
  <si>
    <t>Malaysia</t>
  </si>
  <si>
    <t>Sri Lanka</t>
  </si>
  <si>
    <t>Korea, Republic of (South)</t>
  </si>
  <si>
    <t>Indonesia</t>
  </si>
  <si>
    <t>Zimbabwe</t>
  </si>
  <si>
    <t>Born elsewhere</t>
  </si>
  <si>
    <t>Country of birth</t>
  </si>
  <si>
    <t>Vietnam</t>
  </si>
  <si>
    <t>Thailand</t>
  </si>
  <si>
    <t>United States of America</t>
  </si>
  <si>
    <t>Iraq</t>
  </si>
  <si>
    <t>Sudan</t>
  </si>
  <si>
    <t>Afghanistan</t>
  </si>
  <si>
    <t xml:space="preserve">Myanmar, The Republic of the Union of </t>
  </si>
  <si>
    <t>Iran</t>
  </si>
  <si>
    <t>Sierra Leone</t>
  </si>
  <si>
    <t>Croatia</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</si>
  <si>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</si>
  <si>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</si>
  <si>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</si>
  <si>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</si>
  <si>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</si>
  <si>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</si>
  <si>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</si>
  <si>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</si>
  <si>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</si>
  <si>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</si>
  <si>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</si>
  <si>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</si>
  <si>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</si>
  <si>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</si>
  <si>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</si>
  <si>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</si>
  <si>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</si>
  <si>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</si>
  <si>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</si>
  <si>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</si>
  <si>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</si>
  <si>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</si>
  <si>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</si>
  <si>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</si>
  <si>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</si>
  <si>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</si>
  <si>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</si>
  <si>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</si>
  <si>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</si>
  <si>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</si>
  <si>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</si>
  <si>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Spouse</t>
  </si>
  <si>
    <t>Parent</t>
  </si>
  <si>
    <t>$6,000 or less</t>
  </si>
  <si>
    <t>Total (a)</t>
  </si>
  <si>
    <t>Onshore applicant</t>
  </si>
  <si>
    <t>Offshore applicant</t>
  </si>
  <si>
    <t>Other</t>
  </si>
  <si>
    <t>Ancillary</t>
  </si>
  <si>
    <t>Hospital</t>
  </si>
  <si>
    <t>Combined</t>
  </si>
  <si>
    <t>Males</t>
  </si>
  <si>
    <t>Females</t>
  </si>
  <si>
    <t>Total (d)</t>
  </si>
  <si>
    <t>New South Wales</t>
  </si>
  <si>
    <t>Victoria</t>
  </si>
  <si>
    <t>Queensland</t>
  </si>
  <si>
    <t>South Australia</t>
  </si>
  <si>
    <t>Western Australia</t>
  </si>
  <si>
    <t>Tasmania</t>
  </si>
  <si>
    <t>Northern Territory</t>
  </si>
  <si>
    <t>Australian Capital Territory</t>
  </si>
  <si>
    <t>Total (e)</t>
  </si>
  <si>
    <t xml:space="preserve">Secondary applicant </t>
  </si>
  <si>
    <t xml:space="preserve">Total (b) </t>
  </si>
  <si>
    <t>Third decile ($29,018 to $34,662)</t>
  </si>
  <si>
    <t>Second decile ($22,229 to $29,017)</t>
  </si>
  <si>
    <t>Fourth decile ($34,663 to $40,109)</t>
  </si>
  <si>
    <t>Fifth decile ($40,110 to $46,411)</t>
  </si>
  <si>
    <t>Sixth decile ($46,412 to $53,907)</t>
  </si>
  <si>
    <t>Seventh decile ($53,908 to $63,323)</t>
  </si>
  <si>
    <t>Eighth decile ($63,324 to $76,289)</t>
  </si>
  <si>
    <t>Ninth decile ($76,290 to $99,037)</t>
  </si>
  <si>
    <t>Highest decile ($99,038 or more)</t>
  </si>
  <si>
    <t>Lowest decile (Less than $22,229)</t>
  </si>
  <si>
    <t>Taxable income</t>
  </si>
  <si>
    <t>18–24 years</t>
  </si>
  <si>
    <t>55 years and over</t>
  </si>
  <si>
    <t>Arrived after 30 June 2010</t>
  </si>
  <si>
    <t>Less than one year of residence</t>
  </si>
  <si>
    <t>10 or more years of residence</t>
  </si>
  <si>
    <t>No ABN record</t>
  </si>
  <si>
    <t>1 job</t>
  </si>
  <si>
    <t>2 jobs</t>
  </si>
  <si>
    <t>3-4 jobs</t>
  </si>
  <si>
    <t>5 or more jobs</t>
  </si>
  <si>
    <t>Total income</t>
  </si>
  <si>
    <t>No.</t>
  </si>
  <si>
    <t>$'000</t>
  </si>
  <si>
    <t>$</t>
  </si>
  <si>
    <t>Foreign income</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</si>
  <si>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</si>
  <si>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</si>
  <si>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</si>
  <si>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</si>
  <si>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</si>
  <si>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The following items from the Tax Return are included as Foreign income:</t>
  </si>
  <si>
    <t>1. Salary or Wages</t>
  </si>
  <si>
    <t>2. Allowances, earnings, tips, directors's fees, etc</t>
  </si>
  <si>
    <t>3. Employer lump sum payments</t>
  </si>
  <si>
    <t>4. Employment termination payments</t>
  </si>
  <si>
    <t>5. Attributed personal services income</t>
  </si>
  <si>
    <t>6. Employee share schemes</t>
  </si>
  <si>
    <t>7. Other net foreign employment income</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</si>
  <si>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</si>
  <si>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</si>
  <si>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</si>
  <si>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</si>
  <si>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</si>
  <si>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</si>
  <si>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</si>
  <si>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</si>
  <si>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</si>
  <si>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</si>
  <si>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</si>
  <si>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6. Distribution from trusts - non-primary production</t>
  </si>
  <si>
    <t>7. Net foreign rent</t>
  </si>
  <si>
    <t>8. Australian franking credits from a New Zealand company</t>
  </si>
  <si>
    <t>1. Australian annuities and superannuation income streams</t>
  </si>
  <si>
    <t>2. Australian superannuation lump sum payments</t>
  </si>
  <si>
    <t>3. Bonuses from life insurance companies and friendly societies</t>
  </si>
  <si>
    <t>1. Controlled foreign company income</t>
  </si>
  <si>
    <t>2. Transfer or trust income</t>
  </si>
  <si>
    <t>4. Other net foreign source income</t>
  </si>
  <si>
    <t>5. Other income</t>
  </si>
  <si>
    <t>1. Other net foreign employment income</t>
  </si>
  <si>
    <t>2. Net foreign rent</t>
  </si>
  <si>
    <t>6. Controlled foreign company income</t>
  </si>
  <si>
    <t>Where an employee has held more than one job in the financial year, they may have more than one ABN record.</t>
  </si>
  <si>
    <t>Type of health cover</t>
  </si>
  <si>
    <t>Employee income</t>
  </si>
  <si>
    <t>Vistoria</t>
  </si>
  <si>
    <t>Linked migrant taxpayer population</t>
  </si>
  <si>
    <t>Own unincorporated business income</t>
  </si>
  <si>
    <t>See Table 2.6 in the Personal tax chapter on the ATO website for a comparative table showing the Australian population.</t>
  </si>
  <si>
    <t>See Table 11.3 in the International taxation chapter on the ATO website for a comparative table showing the Australian population.</t>
  </si>
  <si>
    <t>8. Reportable Fringe Benefits (gross value)</t>
  </si>
  <si>
    <t>9. Reportable employment superannuation contributions</t>
  </si>
  <si>
    <t>1 year of residence</t>
  </si>
  <si>
    <t>2 years of residence</t>
  </si>
  <si>
    <t>3 years of residence</t>
  </si>
  <si>
    <t>4 years of residence</t>
  </si>
  <si>
    <t>5 years of residence</t>
  </si>
  <si>
    <t>6 years of residence</t>
  </si>
  <si>
    <t>7 years of residence</t>
  </si>
  <si>
    <t>8 years of residence</t>
  </si>
  <si>
    <t>9 years of residence</t>
  </si>
  <si>
    <t>$6,001 – $35,000</t>
  </si>
  <si>
    <t>$35,001 – $80,000</t>
  </si>
  <si>
    <t>Occupation of main job</t>
  </si>
  <si>
    <t xml:space="preserve"> Australian Bureau of Statistics</t>
  </si>
  <si>
    <t>Contents</t>
  </si>
  <si>
    <t>Tables</t>
  </si>
  <si>
    <t>34180DS0001 Personal Income of Migrants, Australia, Experimental, 2009-10</t>
  </si>
  <si>
    <t>Migrants, Employee income, By Visa stream and Occupation of main job</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</si>
  <si>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</si>
  <si>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</si>
  <si>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</si>
  <si>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Commonwealth of Australia, 2015</t>
  </si>
  <si>
    <t>Linked Migrant Taxpayer Records from the 2009-10 Personal Income Tax and Migrants Integrated Dataset (PITMID)</t>
  </si>
  <si>
    <t>Personal Income of Migrants, Australia, Experimental, 2009-10 (ABS cat. no. 3418.0)</t>
  </si>
  <si>
    <t xml:space="preserve">Further information </t>
  </si>
  <si>
    <r>
      <t xml:space="preserve">More information available from the </t>
    </r>
    <r>
      <rPr>
        <b/>
        <u val="single"/>
        <sz val="10"/>
        <color indexed="12"/>
        <rFont val="Arial"/>
        <family val="2"/>
      </rPr>
      <t>ABS website</t>
    </r>
  </si>
  <si>
    <t>Table 4  Migrants, Sources of total income, By Sex and Age group–Family visas</t>
  </si>
  <si>
    <t>Table 5  Migrants, Sources of total income, By Sex and Age group–Humanitarian visas</t>
  </si>
  <si>
    <t>Migrants, Employee income, By Sex, Visa stream and Number of jobs</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</si>
  <si>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</si>
  <si>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</si>
  <si>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NOTE: Data on migrants from  PITMID 2009-10 may differ to data on migrants from the 2009/10 PIT dataset and the Settlement Database. See the Explanatory Notes for more details.</t>
  </si>
  <si>
    <t>(b) Persons may have more than one source of income.</t>
  </si>
  <si>
    <t>Median income</t>
  </si>
  <si>
    <t>China (excludes SARs and Taiwan) (c)</t>
  </si>
  <si>
    <t xml:space="preserve">(c) Special Administrative Regions (SARs) comprise 'Hong Kong (SAR of China)' and 'Macau (SAR of China)'. </t>
  </si>
  <si>
    <t>Table 3  Migrants, Sources of total income, By Sex and Age group–Skilled visas</t>
  </si>
  <si>
    <t>Total (c)</t>
  </si>
  <si>
    <t>Table 6  Migrants, Sources of total income, By Sex and Age group</t>
  </si>
  <si>
    <t>Migrants, Taxable income, By Visa stream and Type of health cover</t>
  </si>
  <si>
    <t>Median employee income</t>
  </si>
  <si>
    <t>Median income from gross payments</t>
  </si>
  <si>
    <t>Median taxable  income</t>
  </si>
  <si>
    <t>Median income from foreign sources</t>
  </si>
  <si>
    <t>Migrants, Taxable income by Sex, By Applicant status and Visa stream</t>
  </si>
  <si>
    <t>Total taxable income</t>
  </si>
  <si>
    <t>Median taxable income</t>
  </si>
  <si>
    <t>Number of jobs (a)(b)</t>
  </si>
  <si>
    <t>(a) Persons may have more than one job. Jobs may be held consecutively or concurrently.  Persons who have had more than one job cannot be assumed to be multiple job holders.</t>
  </si>
  <si>
    <t>(b) The number of jobs data for persons is sourced from the ABN record for each Pay-As-You-Go (PAYG) form that an employer has submitted for an employee in the financial year.</t>
  </si>
  <si>
    <t>Average income</t>
  </si>
  <si>
    <t>Migrant taxpayers</t>
  </si>
  <si>
    <t>(d) The figures presented for the number of persons receiving Other income for the Australian taxpayer population are slightly overstated.  Persons who reported receiving both Superannuation and annuities income and Other income are counted twice.  Given the low number of persons reporting Superannuation and annuities, this overcount is considered to be sufficiently small.</t>
  </si>
  <si>
    <t>(c) Persons may have more than one job. Jobs may be held consecutively or concurrently.  Persons who have had more than one job cannot be assumed to be multiple job holders.</t>
  </si>
  <si>
    <t>(d) The number of jobs data for persons is sourced from the ABN record for each Pay-As-You-Go (PAYG) form that an employer has submitted for an employee in the financial year.</t>
  </si>
  <si>
    <t>Number of jobs (c)(d)</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</si>
  <si>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</si>
  <si>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</si>
  <si>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</si>
  <si>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</si>
  <si>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</si>
  <si>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</si>
  <si>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No health cover</t>
  </si>
  <si>
    <r>
      <t>(a) Net rental income less than</t>
    </r>
    <r>
      <rPr>
        <sz val="8"/>
        <rFont val="Calibri"/>
        <family val="2"/>
      </rPr>
      <t xml:space="preserve"> $0.</t>
    </r>
  </si>
  <si>
    <r>
      <t>(b) Net rental income greater than or equal to</t>
    </r>
    <r>
      <rPr>
        <sz val="8"/>
        <rFont val="Calibri"/>
        <family val="2"/>
      </rPr>
      <t xml:space="preserve"> $0.</t>
    </r>
  </si>
  <si>
    <t>Loss from rental properties (a)</t>
  </si>
  <si>
    <t>Profit from rental properties (b)</t>
  </si>
  <si>
    <t>(a) Includes occupation in main job 'inadequately described'.</t>
  </si>
  <si>
    <t xml:space="preserve">Australian taxpayer population (c)(d) </t>
  </si>
  <si>
    <t>Industry</t>
  </si>
  <si>
    <t>Total (b)</t>
  </si>
  <si>
    <t>(b) Includes Occupation of main job 'Inadequately described'.</t>
  </si>
  <si>
    <t>(c) Includes 'Other territories' and 'Not stated'.</t>
  </si>
  <si>
    <t>(d) Includes 'Not stated', 'Inadequately described' and 'Born at sea'.</t>
  </si>
  <si>
    <t>(a) Includes provisional/temporary visas not included elsewhere.</t>
  </si>
  <si>
    <t>(a) Includes 'Other permanent' and provisional/temporary visas not included elsewhere.</t>
  </si>
  <si>
    <t>(c) Includes 'Other permanent' and provisional/temporary visas not included elsewhere.</t>
  </si>
  <si>
    <t>(b) Includes 'Other permanent' and provisional/temporary visas not included elsewhere.</t>
  </si>
  <si>
    <t>(d) Includes 'Other permanent' and provisional/temporary visas not included elsewhere.</t>
  </si>
  <si>
    <t>(e) Includes 'Other permanent' and provisional/temporary visas not included elsewhere.</t>
  </si>
  <si>
    <t>(c) Includes provisional/temporary visas not included elsewhere.</t>
  </si>
  <si>
    <t>Australian Taxation Office (ATO) taxpayer record linked to a migrant settlement record from the Department of Social Services (DSS) Settlement Database (SDB).</t>
  </si>
  <si>
    <t>Linked migrant taxpayer record</t>
  </si>
  <si>
    <t>United Kingdom, Channel Islands and the Isle of Man</t>
  </si>
  <si>
    <t>Canada</t>
  </si>
  <si>
    <t>Japan</t>
  </si>
  <si>
    <t>Liberia</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</si>
  <si>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</si>
  <si>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</si>
  <si>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</si>
  <si>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</si>
  <si>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</si>
  <si>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</si>
  <si>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r>
      <rPr>
        <b/>
        <sz val="8"/>
        <rFont val="Arial"/>
        <family val="2"/>
      </rPr>
      <t>Other</t>
    </r>
    <r>
      <rPr>
        <sz val="8"/>
        <rFont val="Arial"/>
        <family val="2"/>
      </rPr>
      <t xml:space="preserve"> - Includes other permanent visas</t>
    </r>
  </si>
  <si>
    <t>Comparability with other data</t>
  </si>
  <si>
    <t>Estimates from the Personal Income Tax and Migrants Integrated dataset will differ from the estimates produced from the Australian Taxation Office (ATO) and estimates produced from the Department of Social Services (DSS) Settlement database (SDB). These experimental estimates are a result of linking data from these two non-ABS administrative data sources and the resulting dataset is unique from both the ATO data and the SDB data. . Further information about the data and the linking methodology used is available in the Research Paper: Feasibility Study of Linking Migrant Settlement Records to Personal Income Tax Data , Aug 2014 (ABS Cat. No. 1351.0.55.051).</t>
  </si>
  <si>
    <t>Table 11  Migrants, Employee income, By Visa stream and Occupation of main job</t>
  </si>
  <si>
    <t>Table 12  Migrants, Employee income by Sex, By Visa stream and Number of jobs (a)(b)</t>
  </si>
  <si>
    <t>Table 14  Migrants, Taxable income, By Visa stream and Type of health cover</t>
  </si>
  <si>
    <t>Table 15  Migrants, Taxable income by Sex, By Applicant status and Visa stream</t>
  </si>
  <si>
    <t>Notes</t>
  </si>
  <si>
    <t>$80,001 – $180,000</t>
  </si>
  <si>
    <t>$180,001 or more</t>
  </si>
  <si>
    <t>Average employee income</t>
  </si>
  <si>
    <t>Jobs, Income from Gross payments, By Visa stream and Industry of all jobs</t>
  </si>
  <si>
    <t>Migrants, Employee income, By Sex, Applicant status and Occupation of main job–Skilled visas</t>
  </si>
  <si>
    <t>Table 13  Migrants, Employee income by Sex, By Applicant status and Occupation in main job–Skilled visas</t>
  </si>
  <si>
    <t>Total employee income</t>
  </si>
  <si>
    <t>Total income from gross payments</t>
  </si>
  <si>
    <t>Table 16  Migrants, Net income from rental properties, By taxable income</t>
  </si>
  <si>
    <t>Table 17  Migrants, Total income from foreign sources, By taxable income</t>
  </si>
  <si>
    <t>Total income from foreign sources</t>
  </si>
  <si>
    <t>Migrants, Total income from own unincorporated business, By Applicant status and Taxable income</t>
  </si>
  <si>
    <t>Table 18  Migrants, Total income from own unincorporated business, By Applicant status and Taxable income</t>
  </si>
  <si>
    <t>Total income from own
unincorporated business</t>
  </si>
  <si>
    <t>Median income from own unincorporated business</t>
  </si>
  <si>
    <t>Table 19  Migrants, Taxable income deciles of all Australian taxpayers</t>
  </si>
  <si>
    <t>Migrants, Taxable income deciles of all Australian taxpayers</t>
  </si>
  <si>
    <t>(e) Includes "Other territories" and "Not stated".</t>
  </si>
  <si>
    <t>Australia (e)</t>
  </si>
  <si>
    <t>Australia (c)</t>
  </si>
  <si>
    <t>(a) A job is determined by an Individual Pay-As-You-Go (PAYG) record linked to an ABN record.  A person with more than one PAYG link to an ABN is considered as having more than one job in the financial year. This is not the same as being considered a "multiple job holder" as it cannot be determined whether a person held each job concurrently, consecutively, or both. Industry information is included for each job held by an individual in the financial year.</t>
  </si>
  <si>
    <t xml:space="preserve"> </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</si>
  <si>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</si>
  <si>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</si>
  <si>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Visa stream and selected Country of birth</t>
  </si>
  <si>
    <t>Migrants, Sources of total income, By Sex and Age group–Family visas</t>
  </si>
  <si>
    <t>Migrants, Sources of total income, By Sex and Age group–Humanitarian visas</t>
  </si>
  <si>
    <t>Migrants, Sources of total income, By Sex and Age group</t>
  </si>
  <si>
    <t>Migrants, Sources of total income, By Location of application, Applicant status and Relationship to offshore primary applicant</t>
  </si>
  <si>
    <t>Migrants, Sources of total income, By Visa stream and Period of residence in Australia</t>
  </si>
  <si>
    <t>Migrants, Sources of total income, By Number of jobs</t>
  </si>
  <si>
    <t>Table 1  Migrants, Sources of total income, By Location, Applicant status and Visa stream</t>
  </si>
  <si>
    <t>Table 2  Migrants, Sources of total income, By Visa stream and selected Country of birth</t>
  </si>
  <si>
    <t>Table 10  Migrants, Sources of total income, By Number of jobs</t>
  </si>
  <si>
    <t>(d) Includes "Inadequately described".</t>
  </si>
  <si>
    <t>(a) Includes taxable income "Not stated".</t>
  </si>
  <si>
    <t xml:space="preserve">Total (c) </t>
  </si>
  <si>
    <t>(c) Includes taxable income "Not stated".</t>
  </si>
  <si>
    <t>Child</t>
  </si>
  <si>
    <t>Sibling</t>
  </si>
  <si>
    <t>© Commonwealth of Australia 2015</t>
  </si>
  <si>
    <t>Migrants, Sources of total income, By Sex and Age group–Skilled visas</t>
  </si>
  <si>
    <t>Table 7  Migrants, Sources of total income, By Location of application, Applicant status and Relationship to offshore primary applicant</t>
  </si>
  <si>
    <t>Table 8  Migrants, Sources of total income, By Visa stream and Period of residence in Australia</t>
  </si>
  <si>
    <t>Migrants, Net income from rental properties, By Taxable income</t>
  </si>
  <si>
    <t>Migrants, Total income from foreign sources, By Taxable income</t>
  </si>
  <si>
    <t>Population (age)</t>
  </si>
  <si>
    <t>Data are for migrant persons aged 15 years and over.</t>
  </si>
  <si>
    <t xml:space="preserve">Table 20  Jobs, Income from Gross Payments, By Visa stream and Industry of all jobs </t>
  </si>
  <si>
    <t>Jobs (a)</t>
  </si>
  <si>
    <t>(c) Data source - Estimates of Personal Income for Small Areas, Time Series, 2005-06 to 2010-11 (cat. no. 6524.0.55.002) Table 11.</t>
  </si>
  <si>
    <t>Migrants, Sources of total income, By Visa stream and State and Territory</t>
  </si>
  <si>
    <t>Table 9  Migrants, Sources of total income, By Visa stream and State and Territory</t>
  </si>
  <si>
    <t>Table 22  Australian Taxpayer Population and Migrant Taxpayers, Sources of income, By State and Territory</t>
  </si>
  <si>
    <t>Australian Taxpayer Population and Migrant Taxpayers, Sources of income, By State and Territory</t>
  </si>
  <si>
    <t>Australian taxpayer population (a)</t>
  </si>
  <si>
    <t>Table 21  Australian Taxpayer Population and Migrant Taxpayers, Employee income, By Sex and Visa stream</t>
  </si>
  <si>
    <t>Australian Taxpayer Population and Migrant Taxpayers, Employee income, By Sex and visa stream</t>
  </si>
  <si>
    <t>(a) Data source - Wage and Salary Earner Statistics for Small Areas, Time Series 2005-06 to 2010-11 (cat. no. 5673.0.55.003) Data Cubes 2B Table 22.</t>
  </si>
  <si>
    <t>Total jobs (c)(d)</t>
  </si>
  <si>
    <t>Other income (excl. Government pensions &amp; allowances) (a)</t>
  </si>
  <si>
    <t>Total (excl. Government pensions &amp; allowances) (b)</t>
  </si>
  <si>
    <t>Not stated</t>
  </si>
  <si>
    <t>15–17 years</t>
  </si>
  <si>
    <t>Australian Business Number (ABN) record</t>
  </si>
  <si>
    <t>Data for superannuation and annuiities are understated. See Explanatory Notes for more information.</t>
  </si>
  <si>
    <t>(a) Includes Superannuation and annuities and Other sources of income. Data for superannuation and annuities are understated. See Explanatory Notes for more information.</t>
  </si>
  <si>
    <t>Main Features</t>
  </si>
  <si>
    <t>Explanatory Notes</t>
  </si>
  <si>
    <t>Glossary</t>
  </si>
  <si>
    <t>Released at 11.30am (Canberra time) 4 September 2015</t>
  </si>
  <si>
    <t>3. Foreign pension/annuity income</t>
  </si>
  <si>
    <t>6. Foreign investment fund and/or foreign life assurance policy income (2009/10 only)</t>
  </si>
  <si>
    <t>5. Foreign investment fund and/or foreign life assurance policy income (2009/10 only)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</si>
</sst>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_-&quot;$&quot;* #,##0_-;\-&quot;$&quot;* #,##0_-;_-&quot;$&quot;* &quot;-&quot;??_-;_-@_-"/>
    <numFmt numFmtId="167" formatCode="_(* #,##0.00_);_(* \(#,##0.00\);_(* &quot;-&quot;??_);_(@_)"/>
    <numFmt numFmtId="168" formatCode="0.0"/>
  </numFmts>
  <fonts count="84">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8"/>
      <color indexed="9"/>
      <name val="Arial"/>
      <family val="2"/>
    </font>
    <font>
      <b/>
      <sz val="14"/>
      <name val="Arial"/>
      <family val="2"/>
    </font>
    <font>
      <sz val="10"/>
      <name val="Tahoma"/>
      <family val="2"/>
    </font>
    <font>
      <b/>
      <u val="single"/>
      <sz val="10"/>
      <color indexed="12"/>
      <name val="Arial"/>
      <family val="2"/>
    </font>
    <font>
      <sz val="9"/>
      <name val="Arial"/>
      <family val="2"/>
    </font>
    <font>
      <b/>
      <sz val="9"/>
      <name val="Arial"/>
      <family val="2"/>
    </font>
    <font>
      <sz val="8"/>
      <name val="Calibri"/>
      <family val="2"/>
    </font>
    <font>
      <sz val="8"/>
      <name val="Microsoft Sans Serif"/>
      <family val="2"/>
    </font>
    <font>
      <i/>
      <sz val="8"/>
      <name val="FrnkGothITC Bk BT"/>
      <family val="2"/>
    </font>
    <font>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trike/>
      <sz val="11"/>
      <color indexed="10"/>
      <name val="Calibri"/>
      <family val="2"/>
    </font>
    <font>
      <sz val="11"/>
      <name val="Calibri"/>
      <family val="2"/>
    </font>
    <font>
      <b/>
      <sz val="11"/>
      <name val="Calibri"/>
      <family val="2"/>
    </font>
    <font>
      <i/>
      <sz val="11"/>
      <name val="Calibri"/>
      <family val="2"/>
    </font>
    <font>
      <i/>
      <sz val="11"/>
      <color indexed="12"/>
      <name val="Calibri"/>
      <family val="2"/>
    </font>
    <font>
      <sz val="9"/>
      <color indexed="8"/>
      <name val="Calibri"/>
      <family val="2"/>
    </font>
    <font>
      <sz val="8"/>
      <color indexed="8"/>
      <name val="Calibri"/>
      <family val="2"/>
    </font>
    <font>
      <sz val="10"/>
      <color indexed="8"/>
      <name val="Calibri"/>
      <family val="2"/>
    </font>
    <font>
      <b/>
      <sz val="9"/>
      <color indexed="8"/>
      <name val="Arial"/>
      <family val="2"/>
    </font>
    <font>
      <b/>
      <strike/>
      <sz val="11"/>
      <color indexed="10"/>
      <name val="Calibri"/>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trike/>
      <sz val="11"/>
      <color rgb="FFFF0000"/>
      <name val="Calibri"/>
      <family val="2"/>
    </font>
    <font>
      <i/>
      <sz val="11"/>
      <color theme="10"/>
      <name val="Calibri"/>
      <family val="2"/>
    </font>
    <font>
      <sz val="9"/>
      <color theme="1"/>
      <name val="Calibri"/>
      <family val="2"/>
    </font>
    <font>
      <sz val="8"/>
      <color theme="1"/>
      <name val="Calibri"/>
      <family val="2"/>
    </font>
    <font>
      <sz val="10"/>
      <color theme="1"/>
      <name val="Calibri"/>
      <family val="2"/>
    </font>
    <font>
      <b/>
      <sz val="9"/>
      <color theme="1"/>
      <name val="Arial"/>
      <family val="2"/>
    </font>
    <font>
      <b/>
      <strike/>
      <sz val="11"/>
      <color rgb="FFFF0000"/>
      <name val="Calibri"/>
      <family val="2"/>
    </font>
    <font>
      <b/>
      <sz val="8"/>
      <color theme="1"/>
      <name val="Arial"/>
      <family val="2"/>
    </font>
    <font>
      <sz val="8"/>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5" fillId="27" borderId="1" applyNumberFormat="0" applyAlignment="0" applyProtection="0"/>
    <xf numFmtId="0" fontId="6" fillId="28" borderId="0">
      <alignment/>
      <protection locked="0"/>
    </xf>
    <xf numFmtId="0" fontId="6" fillId="28" borderId="0">
      <alignment/>
      <protection locked="0"/>
    </xf>
    <xf numFmtId="0" fontId="56" fillId="29" borderId="2" applyNumberFormat="0" applyAlignment="0" applyProtection="0"/>
    <xf numFmtId="0" fontId="56"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8" fillId="0" borderId="0">
      <alignment/>
      <protection locked="0"/>
    </xf>
    <xf numFmtId="0" fontId="59" fillId="32" borderId="0" applyNumberFormat="0" applyBorder="0" applyAlignment="0" applyProtection="0"/>
    <xf numFmtId="0" fontId="59" fillId="32" borderId="0" applyNumberFormat="0" applyBorder="0" applyAlignment="0" applyProtection="0"/>
    <xf numFmtId="0" fontId="60" fillId="0" borderId="0" applyNumberFormat="0" applyFill="0" applyBorder="0" applyProtection="0">
      <alignment horizontal="center"/>
    </xf>
    <xf numFmtId="0" fontId="61" fillId="0" borderId="4" applyNumberFormat="0" applyFill="0" applyAlignment="0" applyProtection="0"/>
    <xf numFmtId="0" fontId="61" fillId="0" borderId="4" applyNumberFormat="0" applyFill="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2"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0" fillId="0" borderId="0" applyNumberFormat="0" applyFill="0" applyBorder="0" applyProtection="0">
      <alignment horizontal="center" textRotation="90"/>
    </xf>
    <xf numFmtId="0" fontId="64" fillId="0" borderId="0" applyNumberFormat="0" applyFill="0" applyBorder="0" applyAlignment="0" applyProtection="0"/>
    <xf numFmtId="0" fontId="65"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6" fillId="28" borderId="0">
      <alignment/>
      <protection locked="0"/>
    </xf>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66" fillId="33" borderId="1" applyNumberFormat="0" applyAlignment="0" applyProtection="0"/>
    <xf numFmtId="0" fontId="66" fillId="33" borderId="1" applyNumberFormat="0" applyAlignment="0" applyProtection="0"/>
    <xf numFmtId="0" fontId="67" fillId="0" borderId="7" applyNumberFormat="0" applyFill="0" applyAlignment="0" applyProtection="0"/>
    <xf numFmtId="0" fontId="67" fillId="0" borderId="7" applyNumberFormat="0" applyFill="0" applyAlignment="0" applyProtection="0"/>
    <xf numFmtId="0" fontId="68" fillId="34" borderId="0" applyNumberFormat="0" applyBorder="0" applyAlignment="0" applyProtection="0"/>
    <xf numFmtId="0" fontId="68" fillId="34"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7"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4" fillId="0" borderId="0">
      <alignment/>
      <protection/>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7"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19" fillId="0" borderId="0">
      <alignment vertical="top"/>
      <protection locked="0"/>
    </xf>
    <xf numFmtId="0" fontId="2" fillId="0" borderId="0">
      <alignment vertical="top"/>
      <protection locked="0"/>
    </xf>
    <xf numFmtId="0" fontId="14"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7"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0" fillId="35" borderId="8" applyNumberFormat="0" applyFont="0" applyAlignment="0" applyProtection="0"/>
    <xf numFmtId="0" fontId="69" fillId="27" borderId="9" applyNumberFormat="0" applyAlignment="0" applyProtection="0"/>
    <xf numFmtId="0" fontId="69" fillId="27" borderId="9"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164" fontId="70"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20" fillId="0" borderId="0">
      <alignment horizontal="left"/>
      <protection/>
    </xf>
    <xf numFmtId="0" fontId="20"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9" fillId="0" borderId="0">
      <alignment horizontal="left"/>
      <protection/>
    </xf>
    <xf numFmtId="0" fontId="19" fillId="0" borderId="0">
      <alignment horizontal="left"/>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9" fillId="0" borderId="0">
      <alignment horizontal="center" vertical="center" wrapText="1"/>
      <protection/>
    </xf>
    <xf numFmtId="0" fontId="19" fillId="0" borderId="0">
      <alignment horizontal="center"/>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9" fillId="0" borderId="0">
      <alignment horizontal="center"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9" fillId="0" borderId="0">
      <alignment horizontal="right"/>
      <protection/>
    </xf>
    <xf numFmtId="0" fontId="19" fillId="0" borderId="0">
      <alignment/>
      <protection/>
    </xf>
    <xf numFmtId="0" fontId="2" fillId="0" borderId="0">
      <alignment horizontal="left" vertical="center" wrapText="1"/>
      <protection/>
    </xf>
    <xf numFmtId="0" fontId="19" fillId="0" borderId="0">
      <alignment horizontal="right"/>
      <protection/>
    </xf>
    <xf numFmtId="0" fontId="7" fillId="0" borderId="0">
      <alignment/>
      <protection locked="0"/>
    </xf>
    <xf numFmtId="0" fontId="71" fillId="0" borderId="0" applyNumberFormat="0" applyFill="0" applyBorder="0" applyAlignment="0" applyProtection="0"/>
    <xf numFmtId="0" fontId="72" fillId="0" borderId="11" applyNumberFormat="0" applyFill="0" applyAlignment="0" applyProtection="0"/>
    <xf numFmtId="0" fontId="72" fillId="0" borderId="11"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cellStyleXfs>
  <cellXfs count="209">
    <xf numFmtId="0" fontId="0" fillId="0" borderId="0" xfId="0" applyFont="1" applyAlignment="1">
      <alignment/>
    </xf>
    <xf numFmtId="0" fontId="74" fillId="0" borderId="0" xfId="0" applyFont="1" applyAlignment="1">
      <alignment/>
    </xf>
    <xf numFmtId="0" fontId="2" fillId="0" borderId="0" xfId="0" applyFont="1" applyAlignment="1">
      <alignment/>
    </xf>
    <xf numFmtId="0" fontId="2" fillId="0" borderId="0" xfId="543" applyFont="1" applyAlignment="1">
      <alignment horizontal="left" indent="2"/>
      <protection/>
    </xf>
    <xf numFmtId="0" fontId="2" fillId="0" borderId="0" xfId="0" applyFont="1" applyAlignment="1">
      <alignment horizontal="left"/>
    </xf>
    <xf numFmtId="0" fontId="4" fillId="0" borderId="0" xfId="641" applyFont="1" applyAlignment="1">
      <alignment horizontal="left" indent="1"/>
      <protection/>
    </xf>
    <xf numFmtId="0" fontId="2" fillId="0" borderId="0" xfId="641" applyFont="1" applyAlignment="1">
      <alignment horizontal="left" indent="1"/>
      <protection/>
    </xf>
    <xf numFmtId="0" fontId="2" fillId="0" borderId="0" xfId="543" applyFont="1" applyAlignment="1">
      <alignment/>
      <protection/>
    </xf>
    <xf numFmtId="0" fontId="2" fillId="0" borderId="0" xfId="543" applyFont="1" applyAlignment="1">
      <alignment horizontal="left" indent="1"/>
      <protection/>
    </xf>
    <xf numFmtId="0" fontId="0" fillId="0" borderId="0" xfId="0" applyAlignment="1">
      <alignment/>
    </xf>
    <xf numFmtId="0" fontId="2" fillId="0" borderId="0" xfId="641" applyFont="1" applyAlignment="1">
      <alignment horizontal="left" indent="2"/>
      <protection/>
    </xf>
    <xf numFmtId="0" fontId="2" fillId="0" borderId="0" xfId="641" applyFont="1" applyAlignment="1">
      <alignment horizontal="left" wrapText="1" indent="2"/>
      <protection/>
    </xf>
    <xf numFmtId="0" fontId="5" fillId="0" borderId="0" xfId="641" applyFont="1" applyAlignment="1">
      <alignment horizontal="left" indent="1"/>
      <protection/>
    </xf>
    <xf numFmtId="0" fontId="5" fillId="0" borderId="0" xfId="0" applyFont="1" applyAlignment="1">
      <alignment/>
    </xf>
    <xf numFmtId="0" fontId="2" fillId="0" borderId="0" xfId="543" applyFont="1" applyAlignment="1">
      <alignment horizontal="left" wrapText="1" indent="2"/>
      <protection/>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0" applyFont="1" applyAlignment="1">
      <alignment horizontal="left"/>
    </xf>
    <xf numFmtId="0" fontId="4" fillId="0" borderId="0" xfId="543" applyFont="1" applyAlignment="1">
      <alignment horizontal="left" indent="1"/>
      <protection/>
    </xf>
    <xf numFmtId="0" fontId="0" fillId="0" borderId="0" xfId="0" applyAlignment="1">
      <alignment/>
    </xf>
    <xf numFmtId="0" fontId="0" fillId="0" borderId="0" xfId="0" applyAlignment="1">
      <alignment/>
    </xf>
    <xf numFmtId="0" fontId="2" fillId="0" borderId="0" xfId="543" applyFont="1" applyAlignment="1">
      <alignment horizontal="left"/>
      <protection/>
    </xf>
    <xf numFmtId="0" fontId="2" fillId="0" borderId="0" xfId="0" applyFont="1" applyAlignment="1">
      <alignment/>
    </xf>
    <xf numFmtId="0" fontId="2" fillId="0" borderId="0" xfId="0" applyFont="1" applyAlignment="1">
      <alignment horizontal="left" indent="1"/>
    </xf>
    <xf numFmtId="0" fontId="43" fillId="0" borderId="0" xfId="0" applyFont="1" applyAlignment="1">
      <alignment/>
    </xf>
    <xf numFmtId="0" fontId="2" fillId="0" borderId="0" xfId="0" applyFont="1" applyAlignment="1">
      <alignment horizontal="left" indent="2"/>
    </xf>
    <xf numFmtId="0" fontId="44" fillId="0" borderId="0" xfId="0" applyFont="1" applyAlignment="1">
      <alignment/>
    </xf>
    <xf numFmtId="0" fontId="5" fillId="0" borderId="0" xfId="543" applyFont="1" applyAlignment="1">
      <alignment horizontal="left" indent="1"/>
      <protection/>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166" fontId="2" fillId="0" borderId="0" xfId="94" applyNumberFormat="1" applyFont="1" applyAlignment="1">
      <alignment/>
    </xf>
    <xf numFmtId="0" fontId="45" fillId="0" borderId="0" xfId="0" applyFont="1" applyAlignment="1">
      <alignment/>
    </xf>
    <xf numFmtId="165" fontId="2" fillId="0" borderId="0" xfId="73" applyNumberFormat="1" applyFont="1" applyAlignment="1">
      <alignment/>
    </xf>
    <xf numFmtId="44" fontId="2" fillId="0" borderId="0" xfId="94" applyFont="1" applyAlignment="1">
      <alignment/>
    </xf>
    <xf numFmtId="44" fontId="2" fillId="0" borderId="0" xfId="94" applyFont="1" applyAlignment="1">
      <alignment/>
    </xf>
    <xf numFmtId="0" fontId="4" fillId="0" borderId="0" xfId="0" applyFont="1" applyAlignment="1">
      <alignment horizontal="left" vertical="center" indent="2"/>
    </xf>
    <xf numFmtId="0" fontId="12" fillId="36" borderId="0" xfId="632" applyFont="1" applyFill="1" applyBorder="1" applyAlignment="1">
      <alignment horizontal="left" vertical="center"/>
      <protection/>
    </xf>
    <xf numFmtId="0" fontId="12" fillId="36" borderId="0" xfId="632" applyFont="1" applyFill="1" applyBorder="1" applyAlignment="1">
      <alignment horizontal="right" vertical="center"/>
      <protection/>
    </xf>
    <xf numFmtId="0" fontId="8" fillId="0" borderId="0" xfId="156" applyFont="1" applyBorder="1" applyAlignment="1">
      <alignment horizontal="right" wrapText="1"/>
      <protection/>
    </xf>
    <xf numFmtId="0" fontId="6" fillId="0" borderId="0" xfId="156" applyFont="1" applyBorder="1" applyAlignment="1">
      <alignment horizontal="right" vertical="center" wrapText="1"/>
      <protection/>
    </xf>
    <xf numFmtId="0" fontId="6" fillId="0" borderId="0" xfId="156" applyFont="1" applyBorder="1" applyAlignment="1">
      <alignment vertical="center" wrapText="1"/>
      <protection/>
    </xf>
    <xf numFmtId="0" fontId="75" fillId="0" borderId="0" xfId="123" applyFont="1" applyFill="1" applyBorder="1" applyAlignment="1">
      <alignment/>
    </xf>
    <xf numFmtId="0" fontId="17" fillId="0" borderId="0" xfId="156" applyFont="1" applyBorder="1" applyAlignment="1">
      <alignment horizontal="right" vertical="center"/>
      <protection/>
    </xf>
    <xf numFmtId="0" fontId="17" fillId="0" borderId="0" xfId="156" applyFont="1" applyBorder="1" applyAlignment="1">
      <alignment vertical="center"/>
      <protection/>
    </xf>
    <xf numFmtId="0" fontId="76" fillId="0" borderId="0" xfId="0" applyFont="1" applyBorder="1" applyAlignment="1">
      <alignment/>
    </xf>
    <xf numFmtId="0" fontId="77" fillId="0" borderId="0" xfId="0" applyFont="1" applyBorder="1" applyAlignment="1">
      <alignment/>
    </xf>
    <xf numFmtId="0" fontId="17" fillId="0" borderId="0" xfId="156" applyFont="1" applyBorder="1" applyAlignment="1">
      <alignment/>
      <protection/>
    </xf>
    <xf numFmtId="0" fontId="8" fillId="0" borderId="0" xfId="126" applyFont="1" applyBorder="1" applyAlignment="1" applyProtection="1">
      <alignment/>
      <protection/>
    </xf>
    <xf numFmtId="0" fontId="78" fillId="0" borderId="0" xfId="0" applyFont="1" applyBorder="1" applyAlignment="1">
      <alignment/>
    </xf>
    <xf numFmtId="0" fontId="79" fillId="0" borderId="0" xfId="0" applyFont="1" applyBorder="1" applyAlignment="1">
      <alignment/>
    </xf>
    <xf numFmtId="0" fontId="7" fillId="0" borderId="0" xfId="156" applyFont="1" applyFill="1" applyBorder="1" applyAlignment="1">
      <alignment vertical="center"/>
      <protection/>
    </xf>
    <xf numFmtId="0" fontId="6" fillId="0" borderId="0" xfId="156" applyFont="1" applyBorder="1" applyAlignment="1">
      <alignment vertical="center"/>
      <protection/>
    </xf>
    <xf numFmtId="0" fontId="6" fillId="0" borderId="0" xfId="156" applyBorder="1" applyAlignment="1">
      <alignment/>
      <protection/>
    </xf>
    <xf numFmtId="0" fontId="10" fillId="0" borderId="0" xfId="156" applyFont="1" applyFill="1" applyBorder="1" applyAlignment="1">
      <alignment vertical="center"/>
      <protection/>
    </xf>
    <xf numFmtId="0" fontId="8" fillId="0" borderId="0" xfId="0" applyFont="1" applyAlignment="1">
      <alignment/>
    </xf>
    <xf numFmtId="0" fontId="8" fillId="0" borderId="0" xfId="543" applyFont="1" applyAlignment="1">
      <alignment/>
      <protection/>
    </xf>
    <xf numFmtId="0" fontId="4" fillId="0" borderId="0" xfId="543" applyFont="1" applyFill="1" applyAlignment="1">
      <alignment horizontal="left"/>
      <protection/>
    </xf>
    <xf numFmtId="0" fontId="43" fillId="0" borderId="0" xfId="0" applyFont="1" applyAlignment="1">
      <alignment/>
    </xf>
    <xf numFmtId="0" fontId="0" fillId="0" borderId="0" xfId="0" applyAlignment="1">
      <alignment/>
    </xf>
    <xf numFmtId="0" fontId="2" fillId="0" borderId="0" xfId="543" applyFont="1" applyFill="1" applyAlignment="1">
      <alignment horizontal="left"/>
      <protection/>
    </xf>
    <xf numFmtId="165" fontId="2" fillId="0" borderId="0" xfId="73" applyNumberFormat="1" applyFont="1" applyAlignment="1">
      <alignment/>
    </xf>
    <xf numFmtId="0" fontId="2" fillId="0" borderId="0" xfId="543" applyFont="1" applyFill="1" applyAlignment="1">
      <alignment horizontal="left" indent="1"/>
      <protection/>
    </xf>
    <xf numFmtId="0" fontId="4" fillId="0" borderId="0" xfId="543" applyFont="1" applyFill="1" applyAlignment="1">
      <alignment horizontal="left" indent="1"/>
      <protection/>
    </xf>
    <xf numFmtId="0" fontId="12" fillId="36" borderId="0" xfId="632" applyFont="1" applyFill="1" applyBorder="1" applyAlignment="1">
      <alignment horizontal="left" vertical="center" indent="10"/>
      <protection/>
    </xf>
    <xf numFmtId="0" fontId="0" fillId="0" borderId="0" xfId="0" applyBorder="1" applyAlignment="1">
      <alignment/>
    </xf>
    <xf numFmtId="0" fontId="0" fillId="36" borderId="0" xfId="0" applyFill="1" applyBorder="1" applyAlignment="1">
      <alignment/>
    </xf>
    <xf numFmtId="0" fontId="6" fillId="0" borderId="0" xfId="156" applyBorder="1">
      <alignment/>
      <protection/>
    </xf>
    <xf numFmtId="0" fontId="2" fillId="0" borderId="0" xfId="156" applyFont="1" applyBorder="1" applyAlignment="1">
      <alignment horizontal="left"/>
      <protection/>
    </xf>
    <xf numFmtId="0" fontId="2" fillId="0" borderId="0" xfId="0" applyFont="1" applyAlignment="1">
      <alignment vertical="center" wrapText="1"/>
    </xf>
    <xf numFmtId="0" fontId="2" fillId="0" borderId="0" xfId="0" applyFont="1" applyAlignment="1">
      <alignment horizontal="right"/>
    </xf>
    <xf numFmtId="0" fontId="43" fillId="0" borderId="0" xfId="0" applyFont="1" applyAlignment="1">
      <alignment horizontal="right"/>
    </xf>
    <xf numFmtId="0" fontId="43" fillId="0" borderId="0" xfId="0" applyFont="1" applyAlignment="1">
      <alignment/>
    </xf>
    <xf numFmtId="0" fontId="2" fillId="0" borderId="0" xfId="0" applyFont="1" applyAlignment="1">
      <alignment wrapText="1"/>
    </xf>
    <xf numFmtId="44" fontId="2" fillId="0" borderId="0" xfId="94" applyFont="1" applyAlignment="1">
      <alignment horizontal="right"/>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543" applyFont="1" applyFill="1" applyAlignment="1">
      <alignment horizontal="left" indent="1"/>
      <protection/>
    </xf>
    <xf numFmtId="0" fontId="5" fillId="0" borderId="0" xfId="0" applyFont="1" applyAlignment="1">
      <alignment horizontal="left" vertical="center" indent="2"/>
    </xf>
    <xf numFmtId="3" fontId="2" fillId="0" borderId="0" xfId="0" applyNumberFormat="1"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protection locked="0"/>
    </xf>
    <xf numFmtId="0" fontId="5" fillId="0" borderId="0" xfId="0" applyFont="1" applyAlignment="1">
      <alignment/>
    </xf>
    <xf numFmtId="0" fontId="5" fillId="0" borderId="0" xfId="0" applyFont="1" applyAlignment="1">
      <alignment horizontal="left" vertical="center" indent="1"/>
    </xf>
    <xf numFmtId="0" fontId="5" fillId="0" borderId="0" xfId="0" applyFont="1" applyAlignment="1">
      <alignment horizontal="left" vertical="center"/>
    </xf>
    <xf numFmtId="3" fontId="4" fillId="0" borderId="0" xfId="0" applyNumberFormat="1" applyFont="1" applyFill="1" applyBorder="1" applyAlignment="1" applyProtection="1">
      <alignment horizontal="right" vertical="top"/>
      <protection locked="0"/>
    </xf>
    <xf numFmtId="0" fontId="4" fillId="0" borderId="0" xfId="0" applyFont="1" applyAlignment="1">
      <alignment/>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xf>
    <xf numFmtId="3" fontId="4" fillId="0" borderId="0" xfId="0" applyNumberFormat="1" applyFont="1" applyFill="1" applyBorder="1" applyAlignment="1" applyProtection="1">
      <alignment horizontal="right"/>
      <protection/>
    </xf>
    <xf numFmtId="3" fontId="2" fillId="0" borderId="0" xfId="762" applyNumberFormat="1" applyFont="1" applyBorder="1">
      <alignment horizontal="right"/>
      <protection/>
    </xf>
    <xf numFmtId="3" fontId="5" fillId="0" borderId="0" xfId="762" applyNumberFormat="1" applyFont="1" applyBorder="1">
      <alignment horizontal="right"/>
      <protection/>
    </xf>
    <xf numFmtId="3" fontId="4" fillId="0" borderId="0" xfId="762" applyNumberFormat="1" applyFont="1" applyBorder="1">
      <alignment horizontal="right"/>
      <protection/>
    </xf>
    <xf numFmtId="3" fontId="2" fillId="0" borderId="0" xfId="761" applyNumberFormat="1" applyFont="1" applyBorder="1">
      <alignment horizontal="right"/>
      <protection/>
    </xf>
    <xf numFmtId="3" fontId="5" fillId="0" borderId="0" xfId="761" applyNumberFormat="1" applyFont="1" applyBorder="1">
      <alignment horizontal="right"/>
      <protection/>
    </xf>
    <xf numFmtId="3" fontId="4" fillId="0" borderId="0" xfId="761" applyNumberFormat="1" applyFont="1" applyBorder="1">
      <alignment horizontal="right"/>
      <protection/>
    </xf>
    <xf numFmtId="3" fontId="2" fillId="0" borderId="0" xfId="765" applyNumberFormat="1" applyFont="1" applyBorder="1">
      <alignment horizontal="right"/>
      <protection/>
    </xf>
    <xf numFmtId="3" fontId="4" fillId="0" borderId="0" xfId="765" applyNumberFormat="1" applyFont="1" applyBorder="1">
      <alignment horizontal="right"/>
      <protection/>
    </xf>
    <xf numFmtId="3" fontId="5" fillId="0" borderId="0" xfId="765" applyNumberFormat="1" applyFont="1" applyBorder="1">
      <alignment horizontal="right"/>
      <protection/>
    </xf>
    <xf numFmtId="3" fontId="2" fillId="0" borderId="0" xfId="755" applyNumberFormat="1" applyFont="1" applyBorder="1">
      <alignment horizontal="right"/>
      <protection/>
    </xf>
    <xf numFmtId="3" fontId="4" fillId="0" borderId="0" xfId="755" applyNumberFormat="1" applyFont="1" applyBorder="1">
      <alignment horizontal="right"/>
      <protection/>
    </xf>
    <xf numFmtId="0" fontId="72" fillId="0" borderId="0" xfId="0" applyFont="1" applyAlignment="1">
      <alignment/>
    </xf>
    <xf numFmtId="0" fontId="80" fillId="0" borderId="0" xfId="0" applyFont="1" applyAlignment="1">
      <alignment/>
    </xf>
    <xf numFmtId="3" fontId="2" fillId="0" borderId="0" xfId="0" applyNumberFormat="1" applyFont="1" applyBorder="1" applyAlignment="1">
      <alignment horizontal="right"/>
    </xf>
    <xf numFmtId="3" fontId="5" fillId="0" borderId="0" xfId="755" applyNumberFormat="1" applyFont="1" applyBorder="1">
      <alignment horizontal="right"/>
      <protection/>
    </xf>
    <xf numFmtId="3" fontId="57" fillId="0" borderId="0" xfId="156" applyNumberFormat="1" applyFont="1" applyBorder="1" applyAlignment="1">
      <alignment horizontal="right"/>
      <protection/>
    </xf>
    <xf numFmtId="3" fontId="81" fillId="0" borderId="0" xfId="156" applyNumberFormat="1" applyFont="1" applyBorder="1" applyAlignment="1">
      <alignment horizontal="right"/>
      <protection/>
    </xf>
    <xf numFmtId="3" fontId="57" fillId="0" borderId="0" xfId="76" applyNumberFormat="1" applyFont="1" applyBorder="1" applyAlignment="1">
      <alignment horizontal="right"/>
    </xf>
    <xf numFmtId="0" fontId="21" fillId="0" borderId="0" xfId="0" applyFont="1" applyAlignment="1">
      <alignment horizontal="left"/>
    </xf>
    <xf numFmtId="0" fontId="65" fillId="0" borderId="0" xfId="123" applyFont="1" applyBorder="1" applyAlignment="1">
      <alignment/>
    </xf>
    <xf numFmtId="0" fontId="12" fillId="36" borderId="0" xfId="632" applyFont="1" applyFill="1" applyBorder="1" applyAlignment="1">
      <alignment horizontal="left" vertical="center" indent="1"/>
      <protection/>
    </xf>
    <xf numFmtId="0" fontId="6" fillId="0" borderId="0" xfId="156" applyBorder="1" applyAlignment="1">
      <alignment horizontal="left" indent="1"/>
      <protection/>
    </xf>
    <xf numFmtId="0" fontId="2" fillId="0" borderId="0" xfId="156" applyFont="1" applyBorder="1" applyAlignment="1">
      <alignment horizontal="left" vertical="top" wrapText="1" indent="1"/>
      <protection/>
    </xf>
    <xf numFmtId="0" fontId="82" fillId="0" borderId="0" xfId="123" applyFont="1" applyBorder="1" applyAlignment="1">
      <alignment horizontal="left" indent="1"/>
    </xf>
    <xf numFmtId="0" fontId="17" fillId="0" borderId="0" xfId="156" applyFont="1" applyBorder="1" applyAlignment="1">
      <alignment horizontal="left" vertical="center" indent="1"/>
      <protection/>
    </xf>
    <xf numFmtId="0" fontId="2" fillId="0" borderId="0" xfId="0" applyFont="1" applyBorder="1" applyAlignment="1">
      <alignment horizontal="left" indent="1"/>
    </xf>
    <xf numFmtId="0" fontId="2" fillId="0" borderId="0" xfId="543" applyFont="1" applyBorder="1" applyAlignment="1">
      <alignment horizontal="left" indent="1"/>
      <protection/>
    </xf>
    <xf numFmtId="0" fontId="0" fillId="0" borderId="0" xfId="0" applyBorder="1" applyAlignment="1">
      <alignment horizontal="left" indent="1"/>
    </xf>
    <xf numFmtId="0" fontId="77" fillId="0" borderId="0" xfId="0" applyFont="1" applyBorder="1" applyAlignment="1">
      <alignment horizontal="left" indent="1"/>
    </xf>
    <xf numFmtId="0" fontId="4" fillId="0" borderId="0" xfId="156" applyFont="1" applyBorder="1" applyAlignment="1">
      <alignment horizontal="left" wrapText="1" indent="1"/>
      <protection/>
    </xf>
    <xf numFmtId="0" fontId="7" fillId="0" borderId="0" xfId="156" applyFont="1" applyBorder="1" applyAlignment="1">
      <alignment horizontal="left" wrapText="1" indent="1"/>
      <protection/>
    </xf>
    <xf numFmtId="0" fontId="6" fillId="0" borderId="0" xfId="156" applyFont="1" applyBorder="1" applyAlignment="1">
      <alignment horizontal="left" wrapText="1" indent="1"/>
      <protection/>
    </xf>
    <xf numFmtId="0" fontId="8" fillId="0" borderId="0" xfId="156" applyFont="1" applyFill="1" applyBorder="1" applyAlignment="1">
      <alignment horizontal="left" vertical="center" indent="1"/>
      <protection/>
    </xf>
    <xf numFmtId="0" fontId="8" fillId="0" borderId="0" xfId="126" applyFont="1" applyBorder="1" applyAlignment="1" applyProtection="1">
      <alignment horizontal="left" indent="1"/>
      <protection/>
    </xf>
    <xf numFmtId="0" fontId="6" fillId="0" borderId="0" xfId="156"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72" fillId="0" borderId="0" xfId="0" applyFont="1" applyAlignment="1">
      <alignment wrapText="1"/>
    </xf>
    <xf numFmtId="0" fontId="44" fillId="0" borderId="0" xfId="0" applyFont="1" applyAlignment="1">
      <alignment wrapText="1"/>
    </xf>
    <xf numFmtId="0" fontId="72" fillId="0" borderId="12" xfId="0" applyFont="1" applyBorder="1" applyAlignment="1">
      <alignment horizontal="right"/>
    </xf>
    <xf numFmtId="0" fontId="44" fillId="0" borderId="0" xfId="0" applyFont="1" applyAlignment="1">
      <alignment horizontal="right"/>
    </xf>
    <xf numFmtId="0" fontId="4" fillId="0" borderId="0" xfId="0" applyFont="1" applyAlignment="1">
      <alignment horizontal="right"/>
    </xf>
    <xf numFmtId="0" fontId="4" fillId="0" borderId="0" xfId="543" applyFont="1" applyAlignment="1">
      <alignment/>
      <protection/>
    </xf>
    <xf numFmtId="0" fontId="44" fillId="0" borderId="12" xfId="0" applyFont="1" applyBorder="1" applyAlignment="1">
      <alignment/>
    </xf>
    <xf numFmtId="0" fontId="4" fillId="0" borderId="0" xfId="543" applyFont="1" applyAlignment="1">
      <alignment horizontal="right" wrapText="1"/>
      <protection/>
    </xf>
    <xf numFmtId="0" fontId="44" fillId="0" borderId="0" xfId="0" applyFont="1" applyAlignment="1">
      <alignment horizontal="right" wrapText="1"/>
    </xf>
    <xf numFmtId="0" fontId="4" fillId="0" borderId="12" xfId="543" applyFont="1" applyBorder="1" applyAlignment="1">
      <alignment/>
      <protection/>
    </xf>
    <xf numFmtId="0" fontId="4" fillId="0" borderId="0" xfId="543" applyFont="1" applyAlignment="1">
      <alignment wrapText="1"/>
      <protection/>
    </xf>
    <xf numFmtId="0" fontId="4" fillId="0" borderId="13" xfId="0" applyFont="1" applyBorder="1" applyAlignment="1">
      <alignment horizontal="right"/>
    </xf>
    <xf numFmtId="3" fontId="81" fillId="0" borderId="0" xfId="156" applyNumberFormat="1" applyFont="1" applyAlignment="1">
      <alignment horizontal="right"/>
      <protection/>
    </xf>
    <xf numFmtId="0" fontId="0" fillId="36" borderId="0" xfId="0" applyFill="1" applyBorder="1" applyAlignment="1">
      <alignment horizontal="right"/>
    </xf>
    <xf numFmtId="0" fontId="2" fillId="0" borderId="0" xfId="543" applyFont="1" applyAlignment="1">
      <alignment horizontal="right"/>
      <protection/>
    </xf>
    <xf numFmtId="3" fontId="2" fillId="0" borderId="0" xfId="73" applyNumberFormat="1" applyFont="1" applyBorder="1" applyAlignment="1">
      <alignment horizontal="right"/>
    </xf>
    <xf numFmtId="3" fontId="81" fillId="0" borderId="0" xfId="76" applyNumberFormat="1" applyFont="1" applyBorder="1" applyAlignment="1">
      <alignment horizontal="right"/>
    </xf>
    <xf numFmtId="3" fontId="2" fillId="0" borderId="0" xfId="94" applyNumberFormat="1" applyFont="1" applyBorder="1" applyAlignment="1">
      <alignment horizontal="right"/>
    </xf>
    <xf numFmtId="3" fontId="57" fillId="0" borderId="0" xfId="0" applyNumberFormat="1" applyFont="1" applyBorder="1" applyAlignment="1">
      <alignment horizontal="right"/>
    </xf>
    <xf numFmtId="3" fontId="2" fillId="0" borderId="0" xfId="762" applyNumberFormat="1" applyFont="1" applyBorder="1" applyAlignment="1">
      <alignment horizontal="right"/>
      <protection/>
    </xf>
    <xf numFmtId="3" fontId="4" fillId="0" borderId="0" xfId="762" applyNumberFormat="1" applyFont="1" applyBorder="1" applyAlignment="1">
      <alignment horizontal="right"/>
      <protection/>
    </xf>
    <xf numFmtId="165" fontId="2" fillId="0" borderId="0" xfId="73" applyNumberFormat="1" applyFont="1" applyAlignment="1">
      <alignment horizontal="right"/>
    </xf>
    <xf numFmtId="0" fontId="72" fillId="0" borderId="0" xfId="0" applyFont="1" applyAlignment="1">
      <alignment horizontal="center"/>
    </xf>
    <xf numFmtId="0" fontId="44" fillId="0" borderId="0" xfId="0" applyFont="1" applyAlignment="1">
      <alignment horizontal="center"/>
    </xf>
    <xf numFmtId="0" fontId="0" fillId="37" borderId="0" xfId="0" applyFill="1" applyBorder="1" applyAlignment="1">
      <alignment/>
    </xf>
    <xf numFmtId="0" fontId="2" fillId="37" borderId="0" xfId="0" applyFont="1" applyFill="1" applyAlignment="1">
      <alignment/>
    </xf>
    <xf numFmtId="0" fontId="44" fillId="0" borderId="13" xfId="0" applyFont="1" applyBorder="1" applyAlignment="1">
      <alignment/>
    </xf>
    <xf numFmtId="0" fontId="2" fillId="0" borderId="0" xfId="543" applyFont="1" applyBorder="1" applyAlignment="1">
      <alignment/>
      <protection/>
    </xf>
    <xf numFmtId="0" fontId="77" fillId="0" borderId="14" xfId="0" applyFont="1" applyBorder="1" applyAlignment="1">
      <alignment/>
    </xf>
    <xf numFmtId="0" fontId="0" fillId="0" borderId="14" xfId="0" applyBorder="1" applyAlignment="1">
      <alignment/>
    </xf>
    <xf numFmtId="0" fontId="0" fillId="0" borderId="14" xfId="0" applyBorder="1" applyAlignment="1">
      <alignment horizontal="left" indent="1"/>
    </xf>
    <xf numFmtId="0" fontId="12" fillId="36" borderId="0" xfId="632" applyFont="1" applyFill="1" applyBorder="1" applyAlignment="1">
      <alignment horizontal="right" vertical="center" wrapText="1"/>
      <protection/>
    </xf>
    <xf numFmtId="0" fontId="43" fillId="0" borderId="0" xfId="0" applyFont="1" applyAlignment="1">
      <alignment horizontal="right" wrapText="1"/>
    </xf>
    <xf numFmtId="0" fontId="4" fillId="0" borderId="12" xfId="0" applyFont="1" applyBorder="1" applyAlignment="1">
      <alignment horizontal="right" wrapText="1"/>
    </xf>
    <xf numFmtId="0" fontId="2" fillId="0" borderId="0" xfId="543" applyFont="1" applyAlignment="1">
      <alignment horizontal="right" wrapText="1"/>
      <protection/>
    </xf>
    <xf numFmtId="3" fontId="57" fillId="0" borderId="0" xfId="76" applyNumberFormat="1" applyFont="1" applyBorder="1" applyAlignment="1">
      <alignment horizontal="right" wrapText="1"/>
    </xf>
    <xf numFmtId="3" fontId="81" fillId="0" borderId="0" xfId="76" applyNumberFormat="1" applyFont="1" applyBorder="1" applyAlignment="1">
      <alignment horizontal="right" wrapText="1"/>
    </xf>
    <xf numFmtId="3" fontId="2" fillId="0" borderId="0" xfId="94" applyNumberFormat="1" applyFont="1" applyBorder="1" applyAlignment="1">
      <alignment horizontal="right" wrapText="1"/>
    </xf>
    <xf numFmtId="3" fontId="2" fillId="0" borderId="0" xfId="762" applyNumberFormat="1" applyFont="1" applyBorder="1" applyAlignment="1">
      <alignment horizontal="right" wrapText="1"/>
      <protection/>
    </xf>
    <xf numFmtId="3" fontId="4" fillId="0" borderId="0" xfId="762" applyNumberFormat="1" applyFont="1" applyBorder="1" applyAlignment="1">
      <alignment horizontal="right" wrapText="1"/>
      <protection/>
    </xf>
    <xf numFmtId="44" fontId="2" fillId="0" borderId="0" xfId="94" applyFont="1" applyAlignment="1">
      <alignment horizontal="right" wrapText="1"/>
    </xf>
    <xf numFmtId="0" fontId="0" fillId="36" borderId="0" xfId="0" applyFill="1" applyBorder="1" applyAlignment="1">
      <alignment horizontal="right" wrapText="1"/>
    </xf>
    <xf numFmtId="3" fontId="57" fillId="0" borderId="0" xfId="0" applyNumberFormat="1" applyFont="1" applyBorder="1" applyAlignment="1">
      <alignment horizontal="right" wrapText="1"/>
    </xf>
    <xf numFmtId="0" fontId="0" fillId="0" borderId="0" xfId="0" applyAlignment="1">
      <alignment horizontal="right" wrapText="1"/>
    </xf>
    <xf numFmtId="3" fontId="2" fillId="0" borderId="0" xfId="73" applyNumberFormat="1" applyFont="1" applyBorder="1" applyAlignment="1">
      <alignment horizontal="right" wrapText="1"/>
    </xf>
    <xf numFmtId="3" fontId="4" fillId="0" borderId="0" xfId="73" applyNumberFormat="1" applyFont="1" applyBorder="1" applyAlignment="1">
      <alignment horizontal="right" wrapText="1"/>
    </xf>
    <xf numFmtId="0" fontId="65" fillId="0" borderId="0" xfId="123" applyFont="1" applyBorder="1" applyAlignment="1">
      <alignment/>
    </xf>
    <xf numFmtId="3" fontId="0" fillId="0" borderId="0" xfId="0" applyNumberFormat="1" applyAlignment="1">
      <alignment horizontal="right"/>
    </xf>
    <xf numFmtId="168" fontId="43" fillId="0" borderId="0" xfId="0" applyNumberFormat="1" applyFont="1" applyAlignment="1">
      <alignment/>
    </xf>
    <xf numFmtId="0" fontId="5" fillId="0" borderId="0" xfId="543" applyFont="1" applyAlignment="1">
      <alignment horizontal="left" indent="2"/>
      <protection/>
    </xf>
    <xf numFmtId="0" fontId="4" fillId="0" borderId="0" xfId="543" applyFont="1" applyAlignment="1">
      <alignment horizontal="left" indent="2"/>
      <protection/>
    </xf>
    <xf numFmtId="0" fontId="5" fillId="0" borderId="0" xfId="0" applyFont="1" applyAlignment="1">
      <alignment horizontal="left" indent="2"/>
    </xf>
    <xf numFmtId="0" fontId="65" fillId="0" borderId="0" xfId="123" applyFont="1" applyBorder="1" applyAlignment="1">
      <alignment horizontal="left"/>
    </xf>
    <xf numFmtId="0" fontId="11" fillId="0" borderId="0" xfId="126" applyFont="1" applyBorder="1" applyAlignment="1" applyProtection="1">
      <alignment wrapText="1"/>
      <protection/>
    </xf>
    <xf numFmtId="0" fontId="8" fillId="0" borderId="0" xfId="156" applyFont="1" applyBorder="1" applyAlignment="1">
      <alignment wrapText="1"/>
      <protection/>
    </xf>
    <xf numFmtId="0" fontId="16" fillId="0" borderId="0" xfId="156" applyFont="1" applyBorder="1" applyAlignment="1">
      <alignment vertical="center" wrapText="1"/>
      <protection/>
    </xf>
    <xf numFmtId="0" fontId="7" fillId="0" borderId="0" xfId="156" applyFont="1" applyFill="1" applyBorder="1" applyAlignment="1">
      <alignment vertical="center"/>
      <protection/>
    </xf>
    <xf numFmtId="0" fontId="2" fillId="0" borderId="0" xfId="543" applyFont="1" applyAlignment="1">
      <alignment/>
      <protection/>
    </xf>
    <xf numFmtId="0" fontId="2" fillId="0" borderId="0" xfId="0" applyFont="1" applyAlignment="1">
      <alignment/>
    </xf>
    <xf numFmtId="0" fontId="4" fillId="0" borderId="0" xfId="0" applyFont="1" applyAlignment="1">
      <alignment horizontal="center" wrapText="1"/>
    </xf>
    <xf numFmtId="0" fontId="6" fillId="0" borderId="0" xfId="156" applyFont="1" applyBorder="1" applyAlignment="1">
      <alignment vertical="center" wrapText="1"/>
      <protection/>
    </xf>
    <xf numFmtId="0" fontId="6" fillId="0" borderId="0" xfId="156" applyBorder="1" applyAlignment="1">
      <alignment wrapText="1"/>
      <protection/>
    </xf>
    <xf numFmtId="0" fontId="7" fillId="0" borderId="0" xfId="156" applyFont="1" applyFill="1" applyBorder="1" applyAlignment="1">
      <alignment vertical="center" wrapText="1"/>
      <protection/>
    </xf>
    <xf numFmtId="0" fontId="2" fillId="0" borderId="0" xfId="710" applyFont="1" applyAlignment="1">
      <alignment vertical="center"/>
      <protection/>
    </xf>
    <xf numFmtId="0" fontId="2" fillId="0" borderId="0" xfId="543" applyFont="1">
      <alignment/>
      <protection/>
    </xf>
    <xf numFmtId="0" fontId="2" fillId="0" borderId="0" xfId="543" applyFont="1" applyFill="1" applyAlignment="1">
      <alignment horizontal="left"/>
      <protection/>
    </xf>
    <xf numFmtId="0" fontId="4" fillId="0" borderId="0" xfId="0" applyFont="1" applyAlignment="1">
      <alignment horizontal="center"/>
    </xf>
    <xf numFmtId="0" fontId="4" fillId="0" borderId="0" xfId="543" applyFont="1" applyAlignment="1">
      <alignment horizontal="center"/>
      <protection/>
    </xf>
    <xf numFmtId="0" fontId="2" fillId="0" borderId="0" xfId="0" applyFont="1" applyAlignment="1">
      <alignment/>
    </xf>
    <xf numFmtId="0" fontId="65" fillId="0" borderId="0" xfId="123" applyFont="1" applyAlignment="1">
      <alignment/>
    </xf>
    <xf numFmtId="0" fontId="2" fillId="0" borderId="0" xfId="543" applyFont="1" applyAlignment="1">
      <alignment wrapText="1"/>
      <protection/>
    </xf>
    <xf numFmtId="0" fontId="2" fillId="0" borderId="0" xfId="0" applyFont="1" applyAlignment="1">
      <alignment horizontal="left" wrapText="1"/>
    </xf>
    <xf numFmtId="3" fontId="81" fillId="0" borderId="0" xfId="156" applyNumberFormat="1" applyFont="1" applyBorder="1" applyAlignment="1">
      <alignment horizontal="center"/>
      <protection/>
    </xf>
    <xf numFmtId="3" fontId="4" fillId="0" borderId="0" xfId="762" applyNumberFormat="1" applyFont="1" applyBorder="1" applyAlignment="1">
      <alignment horizontal="center"/>
      <protection/>
    </xf>
    <xf numFmtId="0" fontId="2" fillId="0" borderId="0" xfId="0" applyFont="1" applyAlignment="1">
      <alignment horizontal="left"/>
    </xf>
    <xf numFmtId="0" fontId="2" fillId="0" borderId="0" xfId="0" applyFont="1" applyAlignment="1">
      <alignment wrapText="1"/>
    </xf>
  </cellXfs>
  <cellStyles count="7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ells 2" xfId="68"/>
    <cellStyle name="Check Cell" xfId="69"/>
    <cellStyle name="Check Cell 2" xfId="70"/>
    <cellStyle name="column field" xfId="71"/>
    <cellStyle name="column field 2" xfId="72"/>
    <cellStyle name="Comma" xfId="73"/>
    <cellStyle name="Comma [0]" xfId="74"/>
    <cellStyle name="Comma 10" xfId="75"/>
    <cellStyle name="Comma 11" xfId="76"/>
    <cellStyle name="Comma 11 2" xfId="77"/>
    <cellStyle name="Comma 12" xfId="78"/>
    <cellStyle name="Comma 12 2" xfId="79"/>
    <cellStyle name="Comma 13" xfId="80"/>
    <cellStyle name="Comma 2" xfId="81"/>
    <cellStyle name="Comma 2 2" xfId="82"/>
    <cellStyle name="Comma 2 3" xfId="83"/>
    <cellStyle name="Comma 3" xfId="84"/>
    <cellStyle name="Comma 4" xfId="85"/>
    <cellStyle name="Comma 5" xfId="86"/>
    <cellStyle name="Comma 6" xfId="87"/>
    <cellStyle name="Comma 6 2" xfId="88"/>
    <cellStyle name="Comma 7" xfId="89"/>
    <cellStyle name="Comma 8" xfId="90"/>
    <cellStyle name="Comma 8 2" xfId="91"/>
    <cellStyle name="Comma 9" xfId="92"/>
    <cellStyle name="Comma 9 2" xfId="93"/>
    <cellStyle name="Currency" xfId="94"/>
    <cellStyle name="Currency [0]" xfId="95"/>
    <cellStyle name="Explanatory Text" xfId="96"/>
    <cellStyle name="Explanatory Text 2" xfId="97"/>
    <cellStyle name="field" xfId="98"/>
    <cellStyle name="field 2" xfId="99"/>
    <cellStyle name="field names" xfId="100"/>
    <cellStyle name="footer" xfId="101"/>
    <cellStyle name="Good" xfId="102"/>
    <cellStyle name="Good 2" xfId="103"/>
    <cellStyle name="Heading" xfId="104"/>
    <cellStyle name="Heading 1" xfId="105"/>
    <cellStyle name="Heading 1 2" xfId="106"/>
    <cellStyle name="heading 10" xfId="107"/>
    <cellStyle name="heading 11" xfId="108"/>
    <cellStyle name="heading 12" xfId="109"/>
    <cellStyle name="heading 13" xfId="110"/>
    <cellStyle name="Heading 2" xfId="111"/>
    <cellStyle name="Heading 2 2" xfId="112"/>
    <cellStyle name="Heading 3" xfId="113"/>
    <cellStyle name="Heading 3 2" xfId="114"/>
    <cellStyle name="Heading 4" xfId="115"/>
    <cellStyle name="Heading 4 2" xfId="116"/>
    <cellStyle name="heading 5" xfId="117"/>
    <cellStyle name="heading 6" xfId="118"/>
    <cellStyle name="heading 7" xfId="119"/>
    <cellStyle name="heading 8" xfId="120"/>
    <cellStyle name="heading 9" xfId="121"/>
    <cellStyle name="Heading1" xfId="122"/>
    <cellStyle name="Hyperlink" xfId="123"/>
    <cellStyle name="Hyperlink 2" xfId="124"/>
    <cellStyle name="Hyperlink 2 2" xfId="125"/>
    <cellStyle name="Hyperlink 2 3" xfId="126"/>
    <cellStyle name="Hyperlink 2 4" xfId="127"/>
    <cellStyle name="Hyperlink 3" xfId="128"/>
    <cellStyle name="Hyperlink 4" xfId="129"/>
    <cellStyle name="Hyperlink 5" xfId="130"/>
    <cellStyle name="Input" xfId="131"/>
    <cellStyle name="Input 2" xfId="132"/>
    <cellStyle name="Linked Cell" xfId="133"/>
    <cellStyle name="Linked Cell 2" xfId="134"/>
    <cellStyle name="Neutral" xfId="135"/>
    <cellStyle name="Neutral 2" xfId="136"/>
    <cellStyle name="Normal 10" xfId="137"/>
    <cellStyle name="Normal 100" xfId="138"/>
    <cellStyle name="Normal 101" xfId="139"/>
    <cellStyle name="Normal 102" xfId="140"/>
    <cellStyle name="Normal 103" xfId="141"/>
    <cellStyle name="Normal 104" xfId="142"/>
    <cellStyle name="Normal 105" xfId="143"/>
    <cellStyle name="Normal 106" xfId="144"/>
    <cellStyle name="Normal 107" xfId="145"/>
    <cellStyle name="Normal 108" xfId="146"/>
    <cellStyle name="Normal 109" xfId="147"/>
    <cellStyle name="Normal 11" xfId="148"/>
    <cellStyle name="Normal 110" xfId="149"/>
    <cellStyle name="Normal 111" xfId="150"/>
    <cellStyle name="Normal 112" xfId="151"/>
    <cellStyle name="Normal 113" xfId="152"/>
    <cellStyle name="Normal 114" xfId="153"/>
    <cellStyle name="Normal 115" xfId="154"/>
    <cellStyle name="Normal 116" xfId="155"/>
    <cellStyle name="Normal 117" xfId="156"/>
    <cellStyle name="Normal 118" xfId="157"/>
    <cellStyle name="Normal 118 2" xfId="158"/>
    <cellStyle name="Normal 119" xfId="159"/>
    <cellStyle name="Normal 119 2" xfId="160"/>
    <cellStyle name="Normal 12" xfId="161"/>
    <cellStyle name="Normal 120" xfId="162"/>
    <cellStyle name="Normal 120 2" xfId="163"/>
    <cellStyle name="Normal 121" xfId="164"/>
    <cellStyle name="Normal 121 2" xfId="165"/>
    <cellStyle name="Normal 122" xfId="166"/>
    <cellStyle name="Normal 122 2" xfId="167"/>
    <cellStyle name="Normal 123" xfId="168"/>
    <cellStyle name="Normal 123 2" xfId="169"/>
    <cellStyle name="Normal 124" xfId="170"/>
    <cellStyle name="Normal 124 2" xfId="171"/>
    <cellStyle name="Normal 125" xfId="172"/>
    <cellStyle name="Normal 125 2" xfId="173"/>
    <cellStyle name="Normal 126" xfId="174"/>
    <cellStyle name="Normal 126 2" xfId="175"/>
    <cellStyle name="Normal 127" xfId="176"/>
    <cellStyle name="Normal 127 2" xfId="177"/>
    <cellStyle name="Normal 128" xfId="178"/>
    <cellStyle name="Normal 128 2" xfId="179"/>
    <cellStyle name="Normal 129" xfId="180"/>
    <cellStyle name="Normal 129 2" xfId="181"/>
    <cellStyle name="Normal 13" xfId="182"/>
    <cellStyle name="Normal 130" xfId="183"/>
    <cellStyle name="Normal 130 2" xfId="184"/>
    <cellStyle name="Normal 131" xfId="185"/>
    <cellStyle name="Normal 131 2" xfId="186"/>
    <cellStyle name="Normal 132" xfId="187"/>
    <cellStyle name="Normal 132 2" xfId="188"/>
    <cellStyle name="Normal 133" xfId="189"/>
    <cellStyle name="Normal 133 2" xfId="190"/>
    <cellStyle name="Normal 134" xfId="191"/>
    <cellStyle name="Normal 134 2" xfId="192"/>
    <cellStyle name="Normal 135" xfId="193"/>
    <cellStyle name="Normal 135 2" xfId="194"/>
    <cellStyle name="Normal 136" xfId="195"/>
    <cellStyle name="Normal 136 2" xfId="196"/>
    <cellStyle name="Normal 137" xfId="197"/>
    <cellStyle name="Normal 137 2" xfId="198"/>
    <cellStyle name="Normal 138" xfId="199"/>
    <cellStyle name="Normal 138 2" xfId="200"/>
    <cellStyle name="Normal 139" xfId="201"/>
    <cellStyle name="Normal 139 2" xfId="202"/>
    <cellStyle name="Normal 14" xfId="203"/>
    <cellStyle name="Normal 140" xfId="204"/>
    <cellStyle name="Normal 140 2" xfId="205"/>
    <cellStyle name="Normal 141" xfId="206"/>
    <cellStyle name="Normal 141 2" xfId="207"/>
    <cellStyle name="Normal 142" xfId="208"/>
    <cellStyle name="Normal 142 2" xfId="209"/>
    <cellStyle name="Normal 143" xfId="210"/>
    <cellStyle name="Normal 143 2" xfId="211"/>
    <cellStyle name="Normal 144" xfId="212"/>
    <cellStyle name="Normal 144 2" xfId="213"/>
    <cellStyle name="Normal 145" xfId="214"/>
    <cellStyle name="Normal 145 2" xfId="215"/>
    <cellStyle name="Normal 146" xfId="216"/>
    <cellStyle name="Normal 146 2" xfId="217"/>
    <cellStyle name="Normal 147" xfId="218"/>
    <cellStyle name="Normal 147 2" xfId="219"/>
    <cellStyle name="Normal 148" xfId="220"/>
    <cellStyle name="Normal 148 2" xfId="221"/>
    <cellStyle name="Normal 149" xfId="222"/>
    <cellStyle name="Normal 149 2" xfId="223"/>
    <cellStyle name="Normal 15" xfId="224"/>
    <cellStyle name="Normal 150" xfId="225"/>
    <cellStyle name="Normal 150 2" xfId="226"/>
    <cellStyle name="Normal 151" xfId="227"/>
    <cellStyle name="Normal 151 2" xfId="228"/>
    <cellStyle name="Normal 152" xfId="229"/>
    <cellStyle name="Normal 152 2" xfId="230"/>
    <cellStyle name="Normal 153" xfId="231"/>
    <cellStyle name="Normal 153 2" xfId="232"/>
    <cellStyle name="Normal 154" xfId="233"/>
    <cellStyle name="Normal 154 2" xfId="234"/>
    <cellStyle name="Normal 155" xfId="235"/>
    <cellStyle name="Normal 155 2" xfId="236"/>
    <cellStyle name="Normal 156" xfId="237"/>
    <cellStyle name="Normal 156 2" xfId="238"/>
    <cellStyle name="Normal 157" xfId="239"/>
    <cellStyle name="Normal 157 2" xfId="240"/>
    <cellStyle name="Normal 158" xfId="241"/>
    <cellStyle name="Normal 158 2" xfId="242"/>
    <cellStyle name="Normal 159" xfId="243"/>
    <cellStyle name="Normal 159 2" xfId="244"/>
    <cellStyle name="Normal 16" xfId="245"/>
    <cellStyle name="Normal 160" xfId="246"/>
    <cellStyle name="Normal 160 2" xfId="247"/>
    <cellStyle name="Normal 161" xfId="248"/>
    <cellStyle name="Normal 161 2" xfId="249"/>
    <cellStyle name="Normal 162" xfId="250"/>
    <cellStyle name="Normal 162 2" xfId="251"/>
    <cellStyle name="Normal 163" xfId="252"/>
    <cellStyle name="Normal 163 2" xfId="253"/>
    <cellStyle name="Normal 164" xfId="254"/>
    <cellStyle name="Normal 164 2" xfId="255"/>
    <cellStyle name="Normal 165" xfId="256"/>
    <cellStyle name="Normal 165 2" xfId="257"/>
    <cellStyle name="Normal 166" xfId="258"/>
    <cellStyle name="Normal 166 2" xfId="259"/>
    <cellStyle name="Normal 167" xfId="260"/>
    <cellStyle name="Normal 167 2" xfId="261"/>
    <cellStyle name="Normal 168" xfId="262"/>
    <cellStyle name="Normal 168 2" xfId="263"/>
    <cellStyle name="Normal 169" xfId="264"/>
    <cellStyle name="Normal 169 2" xfId="265"/>
    <cellStyle name="Normal 17" xfId="266"/>
    <cellStyle name="Normal 170" xfId="267"/>
    <cellStyle name="Normal 170 2" xfId="268"/>
    <cellStyle name="Normal 171" xfId="269"/>
    <cellStyle name="Normal 171 2" xfId="270"/>
    <cellStyle name="Normal 172" xfId="271"/>
    <cellStyle name="Normal 172 2" xfId="272"/>
    <cellStyle name="Normal 173" xfId="273"/>
    <cellStyle name="Normal 173 2" xfId="274"/>
    <cellStyle name="Normal 174" xfId="275"/>
    <cellStyle name="Normal 174 2" xfId="276"/>
    <cellStyle name="Normal 175" xfId="277"/>
    <cellStyle name="Normal 175 2" xfId="278"/>
    <cellStyle name="Normal 176" xfId="279"/>
    <cellStyle name="Normal 176 2" xfId="280"/>
    <cellStyle name="Normal 177" xfId="281"/>
    <cellStyle name="Normal 177 2" xfId="282"/>
    <cellStyle name="Normal 178" xfId="283"/>
    <cellStyle name="Normal 178 2" xfId="284"/>
    <cellStyle name="Normal 179" xfId="285"/>
    <cellStyle name="Normal 179 2" xfId="286"/>
    <cellStyle name="Normal 18" xfId="287"/>
    <cellStyle name="Normal 180" xfId="288"/>
    <cellStyle name="Normal 180 2" xfId="289"/>
    <cellStyle name="Normal 181" xfId="290"/>
    <cellStyle name="Normal 181 2" xfId="291"/>
    <cellStyle name="Normal 182" xfId="292"/>
    <cellStyle name="Normal 182 2" xfId="293"/>
    <cellStyle name="Normal 183" xfId="294"/>
    <cellStyle name="Normal 183 2" xfId="295"/>
    <cellStyle name="Normal 184" xfId="296"/>
    <cellStyle name="Normal 184 2" xfId="297"/>
    <cellStyle name="Normal 185" xfId="298"/>
    <cellStyle name="Normal 185 2" xfId="299"/>
    <cellStyle name="Normal 186" xfId="300"/>
    <cellStyle name="Normal 186 2" xfId="301"/>
    <cellStyle name="Normal 187" xfId="302"/>
    <cellStyle name="Normal 187 2" xfId="303"/>
    <cellStyle name="Normal 188" xfId="304"/>
    <cellStyle name="Normal 188 2" xfId="305"/>
    <cellStyle name="Normal 189" xfId="306"/>
    <cellStyle name="Normal 189 2" xfId="307"/>
    <cellStyle name="Normal 19" xfId="308"/>
    <cellStyle name="Normal 190" xfId="309"/>
    <cellStyle name="Normal 190 2" xfId="310"/>
    <cellStyle name="Normal 191" xfId="311"/>
    <cellStyle name="Normal 191 2" xfId="312"/>
    <cellStyle name="Normal 192" xfId="313"/>
    <cellStyle name="Normal 192 2" xfId="314"/>
    <cellStyle name="Normal 193" xfId="315"/>
    <cellStyle name="Normal 193 2" xfId="316"/>
    <cellStyle name="Normal 194" xfId="317"/>
    <cellStyle name="Normal 194 2" xfId="318"/>
    <cellStyle name="Normal 195" xfId="319"/>
    <cellStyle name="Normal 195 2" xfId="320"/>
    <cellStyle name="Normal 196" xfId="321"/>
    <cellStyle name="Normal 196 2" xfId="322"/>
    <cellStyle name="Normal 197" xfId="323"/>
    <cellStyle name="Normal 197 2" xfId="324"/>
    <cellStyle name="Normal 198" xfId="325"/>
    <cellStyle name="Normal 198 2" xfId="326"/>
    <cellStyle name="Normal 199" xfId="327"/>
    <cellStyle name="Normal 199 2" xfId="328"/>
    <cellStyle name="Normal 2" xfId="329"/>
    <cellStyle name="Normal 2 2" xfId="330"/>
    <cellStyle name="Normal 2 2 2" xfId="331"/>
    <cellStyle name="Normal 2 3" xfId="332"/>
    <cellStyle name="Normal 2 4" xfId="333"/>
    <cellStyle name="Normal 20" xfId="334"/>
    <cellStyle name="Normal 200" xfId="335"/>
    <cellStyle name="Normal 200 2" xfId="336"/>
    <cellStyle name="Normal 201" xfId="337"/>
    <cellStyle name="Normal 201 2" xfId="338"/>
    <cellStyle name="Normal 202" xfId="339"/>
    <cellStyle name="Normal 202 2" xfId="340"/>
    <cellStyle name="Normal 203" xfId="341"/>
    <cellStyle name="Normal 203 2" xfId="342"/>
    <cellStyle name="Normal 204" xfId="343"/>
    <cellStyle name="Normal 204 2" xfId="344"/>
    <cellStyle name="Normal 205" xfId="345"/>
    <cellStyle name="Normal 205 2" xfId="346"/>
    <cellStyle name="Normal 206" xfId="347"/>
    <cellStyle name="Normal 206 2" xfId="348"/>
    <cellStyle name="Normal 207" xfId="349"/>
    <cellStyle name="Normal 207 2" xfId="350"/>
    <cellStyle name="Normal 208" xfId="351"/>
    <cellStyle name="Normal 208 2" xfId="352"/>
    <cellStyle name="Normal 209" xfId="353"/>
    <cellStyle name="Normal 209 2" xfId="354"/>
    <cellStyle name="Normal 21" xfId="355"/>
    <cellStyle name="Normal 210" xfId="356"/>
    <cellStyle name="Normal 210 2" xfId="357"/>
    <cellStyle name="Normal 211" xfId="358"/>
    <cellStyle name="Normal 211 2" xfId="359"/>
    <cellStyle name="Normal 212" xfId="360"/>
    <cellStyle name="Normal 212 2" xfId="361"/>
    <cellStyle name="Normal 213" xfId="362"/>
    <cellStyle name="Normal 213 2" xfId="363"/>
    <cellStyle name="Normal 214" xfId="364"/>
    <cellStyle name="Normal 214 2" xfId="365"/>
    <cellStyle name="Normal 215" xfId="366"/>
    <cellStyle name="Normal 215 2" xfId="367"/>
    <cellStyle name="Normal 216" xfId="368"/>
    <cellStyle name="Normal 216 2" xfId="369"/>
    <cellStyle name="Normal 217" xfId="370"/>
    <cellStyle name="Normal 217 2" xfId="371"/>
    <cellStyle name="Normal 218" xfId="372"/>
    <cellStyle name="Normal 218 2" xfId="373"/>
    <cellStyle name="Normal 219" xfId="374"/>
    <cellStyle name="Normal 219 2" xfId="375"/>
    <cellStyle name="Normal 22" xfId="376"/>
    <cellStyle name="Normal 220" xfId="377"/>
    <cellStyle name="Normal 220 2" xfId="378"/>
    <cellStyle name="Normal 221" xfId="379"/>
    <cellStyle name="Normal 221 2" xfId="380"/>
    <cellStyle name="Normal 222" xfId="381"/>
    <cellStyle name="Normal 222 2" xfId="382"/>
    <cellStyle name="Normal 223" xfId="383"/>
    <cellStyle name="Normal 223 2" xfId="384"/>
    <cellStyle name="Normal 224" xfId="385"/>
    <cellStyle name="Normal 224 2" xfId="386"/>
    <cellStyle name="Normal 225" xfId="387"/>
    <cellStyle name="Normal 225 2" xfId="388"/>
    <cellStyle name="Normal 226" xfId="389"/>
    <cellStyle name="Normal 226 2" xfId="390"/>
    <cellStyle name="Normal 227" xfId="391"/>
    <cellStyle name="Normal 227 2" xfId="392"/>
    <cellStyle name="Normal 228" xfId="393"/>
    <cellStyle name="Normal 228 2" xfId="394"/>
    <cellStyle name="Normal 229" xfId="395"/>
    <cellStyle name="Normal 229 2" xfId="396"/>
    <cellStyle name="Normal 23" xfId="397"/>
    <cellStyle name="Normal 230" xfId="398"/>
    <cellStyle name="Normal 230 2" xfId="399"/>
    <cellStyle name="Normal 231" xfId="400"/>
    <cellStyle name="Normal 231 2" xfId="401"/>
    <cellStyle name="Normal 232" xfId="402"/>
    <cellStyle name="Normal 232 2" xfId="403"/>
    <cellStyle name="Normal 233" xfId="404"/>
    <cellStyle name="Normal 233 2" xfId="405"/>
    <cellStyle name="Normal 234" xfId="406"/>
    <cellStyle name="Normal 234 2" xfId="407"/>
    <cellStyle name="Normal 235" xfId="408"/>
    <cellStyle name="Normal 235 2" xfId="409"/>
    <cellStyle name="Normal 236" xfId="410"/>
    <cellStyle name="Normal 236 2" xfId="411"/>
    <cellStyle name="Normal 237" xfId="412"/>
    <cellStyle name="Normal 237 2" xfId="413"/>
    <cellStyle name="Normal 238" xfId="414"/>
    <cellStyle name="Normal 238 2" xfId="415"/>
    <cellStyle name="Normal 239" xfId="416"/>
    <cellStyle name="Normal 239 2" xfId="417"/>
    <cellStyle name="Normal 24" xfId="418"/>
    <cellStyle name="Normal 240" xfId="419"/>
    <cellStyle name="Normal 240 2" xfId="420"/>
    <cellStyle name="Normal 241" xfId="421"/>
    <cellStyle name="Normal 241 2" xfId="422"/>
    <cellStyle name="Normal 242" xfId="423"/>
    <cellStyle name="Normal 242 2" xfId="424"/>
    <cellStyle name="Normal 243" xfId="425"/>
    <cellStyle name="Normal 243 2" xfId="426"/>
    <cellStyle name="Normal 244" xfId="427"/>
    <cellStyle name="Normal 244 2" xfId="428"/>
    <cellStyle name="Normal 245" xfId="429"/>
    <cellStyle name="Normal 245 2" xfId="430"/>
    <cellStyle name="Normal 246" xfId="431"/>
    <cellStyle name="Normal 246 2" xfId="432"/>
    <cellStyle name="Normal 247" xfId="433"/>
    <cellStyle name="Normal 247 2" xfId="434"/>
    <cellStyle name="Normal 248" xfId="435"/>
    <cellStyle name="Normal 248 2" xfId="436"/>
    <cellStyle name="Normal 249" xfId="437"/>
    <cellStyle name="Normal 249 2" xfId="438"/>
    <cellStyle name="Normal 25" xfId="439"/>
    <cellStyle name="Normal 250" xfId="440"/>
    <cellStyle name="Normal 250 2" xfId="441"/>
    <cellStyle name="Normal 251" xfId="442"/>
    <cellStyle name="Normal 251 2" xfId="443"/>
    <cellStyle name="Normal 252" xfId="444"/>
    <cellStyle name="Normal 252 2" xfId="445"/>
    <cellStyle name="Normal 253" xfId="446"/>
    <cellStyle name="Normal 253 2" xfId="447"/>
    <cellStyle name="Normal 254" xfId="448"/>
    <cellStyle name="Normal 254 2" xfId="449"/>
    <cellStyle name="Normal 255" xfId="450"/>
    <cellStyle name="Normal 255 2" xfId="451"/>
    <cellStyle name="Normal 256" xfId="452"/>
    <cellStyle name="Normal 256 2" xfId="453"/>
    <cellStyle name="Normal 257" xfId="454"/>
    <cellStyle name="Normal 257 2" xfId="455"/>
    <cellStyle name="Normal 258" xfId="456"/>
    <cellStyle name="Normal 258 2" xfId="457"/>
    <cellStyle name="Normal 259" xfId="458"/>
    <cellStyle name="Normal 259 2" xfId="459"/>
    <cellStyle name="Normal 26" xfId="460"/>
    <cellStyle name="Normal 260" xfId="461"/>
    <cellStyle name="Normal 261" xfId="462"/>
    <cellStyle name="Normal 261 2" xfId="463"/>
    <cellStyle name="Normal 262" xfId="464"/>
    <cellStyle name="Normal 262 2" xfId="465"/>
    <cellStyle name="Normal 263" xfId="466"/>
    <cellStyle name="Normal 263 2" xfId="467"/>
    <cellStyle name="Normal 264" xfId="468"/>
    <cellStyle name="Normal 264 2" xfId="469"/>
    <cellStyle name="Normal 265" xfId="470"/>
    <cellStyle name="Normal 265 2" xfId="471"/>
    <cellStyle name="Normal 266" xfId="472"/>
    <cellStyle name="Normal 266 2" xfId="473"/>
    <cellStyle name="Normal 267" xfId="474"/>
    <cellStyle name="Normal 267 2" xfId="475"/>
    <cellStyle name="Normal 268" xfId="476"/>
    <cellStyle name="Normal 268 2" xfId="477"/>
    <cellStyle name="Normal 269" xfId="478"/>
    <cellStyle name="Normal 269 2" xfId="479"/>
    <cellStyle name="Normal 27" xfId="480"/>
    <cellStyle name="Normal 270" xfId="481"/>
    <cellStyle name="Normal 270 2" xfId="482"/>
    <cellStyle name="Normal 271" xfId="483"/>
    <cellStyle name="Normal 271 2" xfId="484"/>
    <cellStyle name="Normal 272" xfId="485"/>
    <cellStyle name="Normal 272 2" xfId="486"/>
    <cellStyle name="Normal 273" xfId="487"/>
    <cellStyle name="Normal 273 2" xfId="488"/>
    <cellStyle name="Normal 274" xfId="489"/>
    <cellStyle name="Normal 274 2" xfId="490"/>
    <cellStyle name="Normal 275" xfId="491"/>
    <cellStyle name="Normal 275 2" xfId="492"/>
    <cellStyle name="Normal 276" xfId="493"/>
    <cellStyle name="Normal 276 2" xfId="494"/>
    <cellStyle name="Normal 277" xfId="495"/>
    <cellStyle name="Normal 277 2" xfId="496"/>
    <cellStyle name="Normal 278" xfId="497"/>
    <cellStyle name="Normal 278 2" xfId="498"/>
    <cellStyle name="Normal 279" xfId="499"/>
    <cellStyle name="Normal 279 2" xfId="500"/>
    <cellStyle name="Normal 28" xfId="501"/>
    <cellStyle name="Normal 280" xfId="502"/>
    <cellStyle name="Normal 280 2" xfId="503"/>
    <cellStyle name="Normal 281" xfId="504"/>
    <cellStyle name="Normal 281 2" xfId="505"/>
    <cellStyle name="Normal 282" xfId="506"/>
    <cellStyle name="Normal 282 2" xfId="507"/>
    <cellStyle name="Normal 283" xfId="508"/>
    <cellStyle name="Normal 283 2" xfId="509"/>
    <cellStyle name="Normal 284" xfId="510"/>
    <cellStyle name="Normal 284 2" xfId="511"/>
    <cellStyle name="Normal 285" xfId="512"/>
    <cellStyle name="Normal 285 2" xfId="513"/>
    <cellStyle name="Normal 286" xfId="514"/>
    <cellStyle name="Normal 286 2" xfId="515"/>
    <cellStyle name="Normal 287" xfId="516"/>
    <cellStyle name="Normal 287 2" xfId="517"/>
    <cellStyle name="Normal 288" xfId="518"/>
    <cellStyle name="Normal 288 2" xfId="519"/>
    <cellStyle name="Normal 289" xfId="520"/>
    <cellStyle name="Normal 289 2" xfId="521"/>
    <cellStyle name="Normal 29" xfId="522"/>
    <cellStyle name="Normal 290" xfId="523"/>
    <cellStyle name="Normal 290 2" xfId="524"/>
    <cellStyle name="Normal 291" xfId="525"/>
    <cellStyle name="Normal 291 2" xfId="526"/>
    <cellStyle name="Normal 292" xfId="527"/>
    <cellStyle name="Normal 292 2" xfId="528"/>
    <cellStyle name="Normal 293" xfId="529"/>
    <cellStyle name="Normal 293 2" xfId="530"/>
    <cellStyle name="Normal 294" xfId="531"/>
    <cellStyle name="Normal 294 2" xfId="532"/>
    <cellStyle name="Normal 295" xfId="533"/>
    <cellStyle name="Normal 295 2" xfId="534"/>
    <cellStyle name="Normal 296" xfId="535"/>
    <cellStyle name="Normal 296 2" xfId="536"/>
    <cellStyle name="Normal 297" xfId="537"/>
    <cellStyle name="Normal 297 2" xfId="538"/>
    <cellStyle name="Normal 298" xfId="539"/>
    <cellStyle name="Normal 298 2" xfId="540"/>
    <cellStyle name="Normal 299" xfId="541"/>
    <cellStyle name="Normal 299 2" xfId="542"/>
    <cellStyle name="Normal 3" xfId="543"/>
    <cellStyle name="Normal 3 2" xfId="544"/>
    <cellStyle name="Normal 3 3" xfId="545"/>
    <cellStyle name="Normal 3 4" xfId="546"/>
    <cellStyle name="Normal 30" xfId="547"/>
    <cellStyle name="Normal 300" xfId="548"/>
    <cellStyle name="Normal 300 2" xfId="549"/>
    <cellStyle name="Normal 301" xfId="550"/>
    <cellStyle name="Normal 301 2" xfId="551"/>
    <cellStyle name="Normal 302" xfId="552"/>
    <cellStyle name="Normal 302 2" xfId="553"/>
    <cellStyle name="Normal 303" xfId="554"/>
    <cellStyle name="Normal 303 2" xfId="555"/>
    <cellStyle name="Normal 304" xfId="556"/>
    <cellStyle name="Normal 304 2" xfId="557"/>
    <cellStyle name="Normal 305" xfId="558"/>
    <cellStyle name="Normal 305 2" xfId="559"/>
    <cellStyle name="Normal 306" xfId="560"/>
    <cellStyle name="Normal 306 2" xfId="561"/>
    <cellStyle name="Normal 307" xfId="562"/>
    <cellStyle name="Normal 307 2" xfId="563"/>
    <cellStyle name="Normal 308" xfId="564"/>
    <cellStyle name="Normal 308 2" xfId="565"/>
    <cellStyle name="Normal 309" xfId="566"/>
    <cellStyle name="Normal 309 2" xfId="567"/>
    <cellStyle name="Normal 31" xfId="568"/>
    <cellStyle name="Normal 310" xfId="569"/>
    <cellStyle name="Normal 310 2" xfId="570"/>
    <cellStyle name="Normal 311" xfId="571"/>
    <cellStyle name="Normal 311 2" xfId="572"/>
    <cellStyle name="Normal 312" xfId="573"/>
    <cellStyle name="Normal 312 2" xfId="574"/>
    <cellStyle name="Normal 313" xfId="575"/>
    <cellStyle name="Normal 313 2" xfId="576"/>
    <cellStyle name="Normal 314" xfId="577"/>
    <cellStyle name="Normal 314 2" xfId="578"/>
    <cellStyle name="Normal 315" xfId="579"/>
    <cellStyle name="Normal 315 2" xfId="580"/>
    <cellStyle name="Normal 316" xfId="581"/>
    <cellStyle name="Normal 316 2" xfId="582"/>
    <cellStyle name="Normal 317" xfId="583"/>
    <cellStyle name="Normal 317 2" xfId="584"/>
    <cellStyle name="Normal 318" xfId="585"/>
    <cellStyle name="Normal 318 2" xfId="586"/>
    <cellStyle name="Normal 319" xfId="587"/>
    <cellStyle name="Normal 319 2" xfId="588"/>
    <cellStyle name="Normal 32" xfId="589"/>
    <cellStyle name="Normal 320" xfId="590"/>
    <cellStyle name="Normal 320 2" xfId="591"/>
    <cellStyle name="Normal 321" xfId="592"/>
    <cellStyle name="Normal 321 2" xfId="593"/>
    <cellStyle name="Normal 322" xfId="594"/>
    <cellStyle name="Normal 322 2" xfId="595"/>
    <cellStyle name="Normal 323" xfId="596"/>
    <cellStyle name="Normal 323 2" xfId="597"/>
    <cellStyle name="Normal 324" xfId="598"/>
    <cellStyle name="Normal 324 2" xfId="599"/>
    <cellStyle name="Normal 325" xfId="600"/>
    <cellStyle name="Normal 325 2" xfId="601"/>
    <cellStyle name="Normal 326" xfId="602"/>
    <cellStyle name="Normal 326 2" xfId="603"/>
    <cellStyle name="Normal 327" xfId="604"/>
    <cellStyle name="Normal 327 2" xfId="605"/>
    <cellStyle name="Normal 328" xfId="606"/>
    <cellStyle name="Normal 328 2" xfId="607"/>
    <cellStyle name="Normal 329" xfId="608"/>
    <cellStyle name="Normal 329 2" xfId="609"/>
    <cellStyle name="Normal 33" xfId="610"/>
    <cellStyle name="Normal 330" xfId="611"/>
    <cellStyle name="Normal 330 2" xfId="612"/>
    <cellStyle name="Normal 331" xfId="613"/>
    <cellStyle name="Normal 331 2" xfId="614"/>
    <cellStyle name="Normal 332" xfId="615"/>
    <cellStyle name="Normal 333" xfId="616"/>
    <cellStyle name="Normal 333 2" xfId="617"/>
    <cellStyle name="Normal 334" xfId="618"/>
    <cellStyle name="Normal 334 2" xfId="619"/>
    <cellStyle name="Normal 335" xfId="620"/>
    <cellStyle name="Normal 335 2" xfId="621"/>
    <cellStyle name="Normal 336" xfId="622"/>
    <cellStyle name="Normal 336 2" xfId="623"/>
    <cellStyle name="Normal 337" xfId="624"/>
    <cellStyle name="Normal 337 2" xfId="625"/>
    <cellStyle name="Normal 338" xfId="626"/>
    <cellStyle name="Normal 338 2" xfId="627"/>
    <cellStyle name="Normal 339" xfId="628"/>
    <cellStyle name="Normal 339 2" xfId="629"/>
    <cellStyle name="Normal 34" xfId="630"/>
    <cellStyle name="Normal 340" xfId="631"/>
    <cellStyle name="Normal 341" xfId="632"/>
    <cellStyle name="Normal 342" xfId="633"/>
    <cellStyle name="Normal 343" xfId="634"/>
    <cellStyle name="Normal 344" xfId="635"/>
    <cellStyle name="Normal 35" xfId="636"/>
    <cellStyle name="Normal 36" xfId="637"/>
    <cellStyle name="Normal 37" xfId="638"/>
    <cellStyle name="Normal 38" xfId="639"/>
    <cellStyle name="Normal 39" xfId="640"/>
    <cellStyle name="Normal 4" xfId="641"/>
    <cellStyle name="Normal 4 2" xfId="642"/>
    <cellStyle name="Normal 4 3" xfId="643"/>
    <cellStyle name="Normal 40" xfId="644"/>
    <cellStyle name="Normal 41" xfId="645"/>
    <cellStyle name="Normal 42" xfId="646"/>
    <cellStyle name="Normal 43" xfId="647"/>
    <cellStyle name="Normal 44" xfId="648"/>
    <cellStyle name="Normal 45" xfId="649"/>
    <cellStyle name="Normal 46" xfId="650"/>
    <cellStyle name="Normal 47" xfId="651"/>
    <cellStyle name="Normal 48" xfId="652"/>
    <cellStyle name="Normal 49" xfId="653"/>
    <cellStyle name="Normal 5" xfId="654"/>
    <cellStyle name="Normal 5 2" xfId="655"/>
    <cellStyle name="Normal 50" xfId="656"/>
    <cellStyle name="Normal 51" xfId="657"/>
    <cellStyle name="Normal 52" xfId="658"/>
    <cellStyle name="Normal 53" xfId="659"/>
    <cellStyle name="Normal 54" xfId="660"/>
    <cellStyle name="Normal 55" xfId="661"/>
    <cellStyle name="Normal 56" xfId="662"/>
    <cellStyle name="Normal 57" xfId="663"/>
    <cellStyle name="Normal 58" xfId="664"/>
    <cellStyle name="Normal 59" xfId="665"/>
    <cellStyle name="Normal 6" xfId="666"/>
    <cellStyle name="Normal 60" xfId="667"/>
    <cellStyle name="Normal 61" xfId="668"/>
    <cellStyle name="Normal 62" xfId="669"/>
    <cellStyle name="Normal 63" xfId="670"/>
    <cellStyle name="Normal 64" xfId="671"/>
    <cellStyle name="Normal 65" xfId="672"/>
    <cellStyle name="Normal 66" xfId="673"/>
    <cellStyle name="Normal 67" xfId="674"/>
    <cellStyle name="Normal 68" xfId="675"/>
    <cellStyle name="Normal 69" xfId="676"/>
    <cellStyle name="Normal 7" xfId="677"/>
    <cellStyle name="Normal 70" xfId="678"/>
    <cellStyle name="Normal 71" xfId="679"/>
    <cellStyle name="Normal 72" xfId="680"/>
    <cellStyle name="Normal 73" xfId="681"/>
    <cellStyle name="Normal 74" xfId="682"/>
    <cellStyle name="Normal 75" xfId="683"/>
    <cellStyle name="Normal 76" xfId="684"/>
    <cellStyle name="Normal 77" xfId="685"/>
    <cellStyle name="Normal 78" xfId="686"/>
    <cellStyle name="Normal 79" xfId="687"/>
    <cellStyle name="Normal 8" xfId="688"/>
    <cellStyle name="Normal 80" xfId="689"/>
    <cellStyle name="Normal 81" xfId="690"/>
    <cellStyle name="Normal 82" xfId="691"/>
    <cellStyle name="Normal 83" xfId="692"/>
    <cellStyle name="Normal 84" xfId="693"/>
    <cellStyle name="Normal 85" xfId="694"/>
    <cellStyle name="Normal 86" xfId="695"/>
    <cellStyle name="Normal 87" xfId="696"/>
    <cellStyle name="Normal 88" xfId="697"/>
    <cellStyle name="Normal 89" xfId="698"/>
    <cellStyle name="Normal 9" xfId="699"/>
    <cellStyle name="Normal 90" xfId="700"/>
    <cellStyle name="Normal 91" xfId="701"/>
    <cellStyle name="Normal 92" xfId="702"/>
    <cellStyle name="Normal 93" xfId="703"/>
    <cellStyle name="Normal 94" xfId="704"/>
    <cellStyle name="Normal 95" xfId="705"/>
    <cellStyle name="Normal 96" xfId="706"/>
    <cellStyle name="Normal 97" xfId="707"/>
    <cellStyle name="Normal 98" xfId="708"/>
    <cellStyle name="Normal 99" xfId="709"/>
    <cellStyle name="Normal_Book5" xfId="710"/>
    <cellStyle name="Note" xfId="711"/>
    <cellStyle name="Note 2" xfId="712"/>
    <cellStyle name="Output" xfId="713"/>
    <cellStyle name="Output 2" xfId="714"/>
    <cellStyle name="Percent" xfId="715"/>
    <cellStyle name="Result" xfId="716"/>
    <cellStyle name="Result2" xfId="717"/>
    <cellStyle name="rowfield" xfId="718"/>
    <cellStyle name="rowfield 2" xfId="719"/>
    <cellStyle name="Style1" xfId="720"/>
    <cellStyle name="Style1 2" xfId="721"/>
    <cellStyle name="Style1 3" xfId="722"/>
    <cellStyle name="Style1 3 2" xfId="723"/>
    <cellStyle name="Style1 4" xfId="724"/>
    <cellStyle name="Style1 4 2" xfId="725"/>
    <cellStyle name="Style1 5" xfId="726"/>
    <cellStyle name="Style1 6" xfId="727"/>
    <cellStyle name="Style1 7" xfId="728"/>
    <cellStyle name="Style2" xfId="729"/>
    <cellStyle name="Style2 2" xfId="730"/>
    <cellStyle name="Style2 3" xfId="731"/>
    <cellStyle name="Style2 3 2" xfId="732"/>
    <cellStyle name="Style2 4" xfId="733"/>
    <cellStyle name="Style2 4 2" xfId="734"/>
    <cellStyle name="Style2 5" xfId="735"/>
    <cellStyle name="Style2 6" xfId="736"/>
    <cellStyle name="Style2 7" xfId="737"/>
    <cellStyle name="Style3" xfId="738"/>
    <cellStyle name="Style3 2" xfId="739"/>
    <cellStyle name="Style3 3" xfId="740"/>
    <cellStyle name="Style3 3 2" xfId="741"/>
    <cellStyle name="Style3 4" xfId="742"/>
    <cellStyle name="Style3 4 2" xfId="743"/>
    <cellStyle name="Style3 5" xfId="744"/>
    <cellStyle name="Style3 6" xfId="745"/>
    <cellStyle name="Style3 7" xfId="746"/>
    <cellStyle name="Style4" xfId="747"/>
    <cellStyle name="Style4 2" xfId="748"/>
    <cellStyle name="Style4 3" xfId="749"/>
    <cellStyle name="Style4 3 2" xfId="750"/>
    <cellStyle name="Style4 4" xfId="751"/>
    <cellStyle name="Style4 4 2" xfId="752"/>
    <cellStyle name="Style4 5" xfId="753"/>
    <cellStyle name="Style4 6" xfId="754"/>
    <cellStyle name="Style5" xfId="755"/>
    <cellStyle name="Style5 2" xfId="756"/>
    <cellStyle name="Style5 3" xfId="757"/>
    <cellStyle name="Style5 3 2" xfId="758"/>
    <cellStyle name="Style5 4" xfId="759"/>
    <cellStyle name="Style5 4 2" xfId="760"/>
    <cellStyle name="Style5 5" xfId="761"/>
    <cellStyle name="Style5 6" xfId="762"/>
    <cellStyle name="Style5 7" xfId="763"/>
    <cellStyle name="Style6" xfId="764"/>
    <cellStyle name="Style7" xfId="765"/>
    <cellStyle name="Test" xfId="766"/>
    <cellStyle name="Title" xfId="767"/>
    <cellStyle name="Total" xfId="768"/>
    <cellStyle name="Total 2" xfId="769"/>
    <cellStyle name="Warning Text" xfId="770"/>
    <cellStyle name="Warning Text 2" xfId="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57150</xdr:rowOff>
    </xdr:from>
    <xdr:to>
      <xdr:col>1</xdr:col>
      <xdr:colOff>314325</xdr:colOff>
      <xdr:row>0</xdr:row>
      <xdr:rowOff>638175</xdr:rowOff>
    </xdr:to>
    <xdr:pic>
      <xdr:nvPicPr>
        <xdr:cNvPr id="1" name="Picture 5" descr="Australian Bureau of Statistics logo"/>
        <xdr:cNvPicPr preferRelativeResize="1">
          <a:picLocks noChangeAspect="1"/>
        </xdr:cNvPicPr>
      </xdr:nvPicPr>
      <xdr:blipFill>
        <a:blip r:embed="rId1"/>
        <a:stretch>
          <a:fillRect/>
        </a:stretch>
      </xdr:blipFill>
      <xdr:spPr>
        <a:xfrm>
          <a:off x="104775" y="57150"/>
          <a:ext cx="7239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809625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2390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76200</xdr:rowOff>
    </xdr:from>
    <xdr:to>
      <xdr:col>0</xdr:col>
      <xdr:colOff>809625</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76200"/>
          <a:ext cx="72390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809625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2390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809625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239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0</xdr:col>
      <xdr:colOff>790575</xdr:colOff>
      <xdr:row>0</xdr:row>
      <xdr:rowOff>647700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23900"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85725</xdr:rowOff>
    </xdr:from>
    <xdr:to>
      <xdr:col>0</xdr:col>
      <xdr:colOff>800100</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85725"/>
          <a:ext cx="723900" cy="581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0</xdr:col>
      <xdr:colOff>819150</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95250" y="85725"/>
          <a:ext cx="723900" cy="581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85725</xdr:rowOff>
    </xdr:from>
    <xdr:to>
      <xdr:col>0</xdr:col>
      <xdr:colOff>809625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85725"/>
          <a:ext cx="723900" cy="581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809625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23900" cy="581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95250</xdr:rowOff>
    </xdr:from>
    <xdr:to>
      <xdr:col>0</xdr:col>
      <xdr:colOff>809625</xdr:colOff>
      <xdr:row>0</xdr:row>
      <xdr:rowOff>676275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95250"/>
          <a:ext cx="7239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800100</xdr:colOff>
      <xdr:row>0</xdr:row>
      <xdr:rowOff>647700</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66675"/>
          <a:ext cx="7239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76200</xdr:rowOff>
    </xdr:from>
    <xdr:to>
      <xdr:col>0</xdr:col>
      <xdr:colOff>809625</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76200"/>
          <a:ext cx="7239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800100</xdr:colOff>
      <xdr:row>0</xdr:row>
      <xdr:rowOff>647700</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66675"/>
          <a:ext cx="7239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0</xdr:col>
      <xdr:colOff>800100</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76200"/>
          <a:ext cx="7239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0</xdr:col>
      <xdr:colOff>800100</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76200"/>
          <a:ext cx="7239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76200</xdr:rowOff>
    </xdr:from>
    <xdr:to>
      <xdr:col>0</xdr:col>
      <xdr:colOff>809625</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76200"/>
          <a:ext cx="7239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76200</xdr:rowOff>
    </xdr:from>
    <xdr:to>
      <xdr:col>0</xdr:col>
      <xdr:colOff>809625</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85725" y="76200"/>
          <a:ext cx="7239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hyperlink" Target="http://www.abs.gov.au/ausstats/abs@.nsf/Lookup/3418.0main+features12009-10" TargetMode="External" /><Relationship Id="rId5" Type="http://schemas.openxmlformats.org/officeDocument/2006/relationships/hyperlink" Target="http://www.abs.gov.au/ausstats/abs@.nsf/Lookup/3418.0Explanatory+Notes12009-10" TargetMode="External" /><Relationship Id="rId6" Type="http://schemas.openxmlformats.org/officeDocument/2006/relationships/hyperlink" Target="http://www.abs.gov.au/ausstats/abs@.nsf/Lookup/3418Glossary12009-1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6.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7.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8.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9.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09-10/?page=6#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ato.gov.au/About-ATO/Research-and-statistics/Previous-years/Tax-statistics/Taxation-statistics-2009-10/?page=6#Chapter_downloads"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7.7109375" style="66" customWidth="1"/>
    <col min="2" max="2" width="7.8515625" style="66" customWidth="1"/>
    <col min="3" max="3" width="138.8515625" style="121" customWidth="1"/>
    <col min="4" max="16384" width="9.140625" style="66" customWidth="1"/>
  </cols>
  <sheetData>
    <row r="1" spans="1:3" s="157" customFormat="1" ht="60" customHeight="1">
      <c r="A1" s="65" t="s">
        <v>167</v>
      </c>
      <c r="B1" s="39"/>
      <c r="C1" s="114"/>
    </row>
    <row r="2" spans="1:3" ht="19.5" customHeight="1">
      <c r="A2" s="189" t="s">
        <v>170</v>
      </c>
      <c r="B2" s="189"/>
      <c r="C2" s="189"/>
    </row>
    <row r="3" spans="1:3" ht="15" customHeight="1">
      <c r="A3" s="53" t="s">
        <v>325</v>
      </c>
      <c r="B3" s="54"/>
      <c r="C3" s="115"/>
    </row>
    <row r="5" spans="1:3" ht="15.75">
      <c r="A5" s="189" t="s">
        <v>176</v>
      </c>
      <c r="B5" s="189"/>
      <c r="C5" s="189"/>
    </row>
    <row r="6" spans="1:3" ht="15">
      <c r="A6" s="68"/>
      <c r="B6" s="45" t="s">
        <v>168</v>
      </c>
      <c r="C6" s="116"/>
    </row>
    <row r="7" spans="1:3" ht="15" customHeight="1">
      <c r="A7" s="68"/>
      <c r="C7" s="117" t="s">
        <v>254</v>
      </c>
    </row>
    <row r="8" spans="1:3" ht="15">
      <c r="A8" s="68"/>
      <c r="B8" s="44" t="s">
        <v>169</v>
      </c>
      <c r="C8" s="118"/>
    </row>
    <row r="9" spans="1:3" ht="15">
      <c r="A9" s="47"/>
      <c r="B9" s="179">
        <v>1</v>
      </c>
      <c r="C9" s="119" t="s">
        <v>278</v>
      </c>
    </row>
    <row r="10" spans="1:3" ht="15">
      <c r="A10" s="47"/>
      <c r="B10" s="179">
        <f>B9+1</f>
        <v>2</v>
      </c>
      <c r="C10" s="119" t="s">
        <v>279</v>
      </c>
    </row>
    <row r="11" spans="1:3" ht="15">
      <c r="A11" s="47"/>
      <c r="B11" s="179">
        <f aca="true" t="shared" si="0" ref="B11:B17">B10+1</f>
        <v>3</v>
      </c>
      <c r="C11" s="119" t="s">
        <v>296</v>
      </c>
    </row>
    <row r="12" spans="1:3" ht="15">
      <c r="A12" s="47"/>
      <c r="B12" s="179">
        <f t="shared" si="0"/>
        <v>4</v>
      </c>
      <c r="C12" s="119" t="s">
        <v>280</v>
      </c>
    </row>
    <row r="13" spans="1:3" ht="15">
      <c r="A13" s="47"/>
      <c r="B13" s="179">
        <f t="shared" si="0"/>
        <v>5</v>
      </c>
      <c r="C13" s="119" t="s">
        <v>281</v>
      </c>
    </row>
    <row r="14" spans="1:3" ht="15">
      <c r="A14" s="47"/>
      <c r="B14" s="179">
        <f t="shared" si="0"/>
        <v>6</v>
      </c>
      <c r="C14" s="119" t="s">
        <v>282</v>
      </c>
    </row>
    <row r="15" spans="1:3" ht="15">
      <c r="A15" s="47"/>
      <c r="B15" s="179">
        <f t="shared" si="0"/>
        <v>7</v>
      </c>
      <c r="C15" s="119" t="s">
        <v>283</v>
      </c>
    </row>
    <row r="16" spans="1:3" ht="15">
      <c r="A16" s="47"/>
      <c r="B16" s="179">
        <f t="shared" si="0"/>
        <v>8</v>
      </c>
      <c r="C16" s="119" t="s">
        <v>284</v>
      </c>
    </row>
    <row r="17" spans="1:3" ht="15">
      <c r="A17" s="47"/>
      <c r="B17" s="179">
        <f t="shared" si="0"/>
        <v>9</v>
      </c>
      <c r="C17" s="119" t="s">
        <v>306</v>
      </c>
    </row>
    <row r="18" spans="1:3" ht="15">
      <c r="A18" s="47"/>
      <c r="B18" s="179">
        <f aca="true" t="shared" si="1" ref="B18:B28">B17+1</f>
        <v>10</v>
      </c>
      <c r="C18" s="119" t="s">
        <v>285</v>
      </c>
    </row>
    <row r="19" spans="1:3" ht="15">
      <c r="A19" s="47"/>
      <c r="B19" s="179">
        <f t="shared" si="1"/>
        <v>11</v>
      </c>
      <c r="C19" s="119" t="s">
        <v>171</v>
      </c>
    </row>
    <row r="20" spans="1:3" ht="15">
      <c r="A20" s="47"/>
      <c r="B20" s="179">
        <f t="shared" si="1"/>
        <v>12</v>
      </c>
      <c r="C20" s="120" t="s">
        <v>182</v>
      </c>
    </row>
    <row r="21" spans="1:3" ht="15">
      <c r="A21" s="47"/>
      <c r="B21" s="179">
        <f t="shared" si="1"/>
        <v>13</v>
      </c>
      <c r="C21" s="119" t="s">
        <v>259</v>
      </c>
    </row>
    <row r="22" spans="1:3" ht="15">
      <c r="A22" s="47"/>
      <c r="B22" s="179">
        <f t="shared" si="1"/>
        <v>14</v>
      </c>
      <c r="C22" s="119" t="s">
        <v>193</v>
      </c>
    </row>
    <row r="23" spans="1:3" ht="15">
      <c r="A23" s="47"/>
      <c r="B23" s="179">
        <f t="shared" si="1"/>
        <v>15</v>
      </c>
      <c r="C23" s="119" t="s">
        <v>198</v>
      </c>
    </row>
    <row r="24" spans="1:3" ht="15">
      <c r="A24" s="47"/>
      <c r="B24" s="179">
        <f t="shared" si="1"/>
        <v>16</v>
      </c>
      <c r="C24" s="119" t="s">
        <v>299</v>
      </c>
    </row>
    <row r="25" spans="1:3" ht="15">
      <c r="A25" s="47"/>
      <c r="B25" s="179">
        <f t="shared" si="1"/>
        <v>17</v>
      </c>
      <c r="C25" s="119" t="s">
        <v>300</v>
      </c>
    </row>
    <row r="26" spans="1:3" ht="15">
      <c r="A26" s="47"/>
      <c r="B26" s="179">
        <f t="shared" si="1"/>
        <v>18</v>
      </c>
      <c r="C26" s="119" t="s">
        <v>266</v>
      </c>
    </row>
    <row r="27" spans="1:3" ht="15">
      <c r="A27" s="47"/>
      <c r="B27" s="179">
        <f t="shared" si="1"/>
        <v>19</v>
      </c>
      <c r="C27" s="119" t="s">
        <v>271</v>
      </c>
    </row>
    <row r="28" spans="1:3" ht="15">
      <c r="A28" s="47"/>
      <c r="B28" s="179">
        <f t="shared" si="1"/>
        <v>20</v>
      </c>
      <c r="C28" s="119" t="s">
        <v>258</v>
      </c>
    </row>
    <row r="29" spans="1:3" ht="15">
      <c r="A29" s="47"/>
      <c r="B29" s="179">
        <v>21</v>
      </c>
      <c r="C29" s="119" t="s">
        <v>312</v>
      </c>
    </row>
    <row r="30" spans="1:3" ht="15">
      <c r="A30" s="47"/>
      <c r="B30" s="179">
        <v>22</v>
      </c>
      <c r="C30" s="119" t="s">
        <v>309</v>
      </c>
    </row>
    <row r="31" spans="1:3" ht="15">
      <c r="A31" s="161"/>
      <c r="B31" s="162"/>
      <c r="C31" s="163"/>
    </row>
    <row r="32" spans="1:3" ht="15">
      <c r="A32" s="47"/>
      <c r="C32" s="122"/>
    </row>
    <row r="33" spans="1:3" ht="15">
      <c r="A33" s="47"/>
      <c r="B33" s="113"/>
      <c r="C33" s="122"/>
    </row>
    <row r="34" spans="1:3" ht="15">
      <c r="A34" s="47"/>
      <c r="B34" s="51" t="s">
        <v>177</v>
      </c>
      <c r="C34" s="122"/>
    </row>
    <row r="35" spans="1:3" ht="15">
      <c r="A35" s="47"/>
      <c r="B35" s="113" t="s">
        <v>322</v>
      </c>
      <c r="C35" s="122"/>
    </row>
    <row r="36" spans="1:3" ht="15">
      <c r="A36" s="47"/>
      <c r="B36" s="185" t="s">
        <v>323</v>
      </c>
      <c r="C36" s="123"/>
    </row>
    <row r="37" spans="1:3" ht="15">
      <c r="A37" s="47"/>
      <c r="B37" s="185" t="s">
        <v>324</v>
      </c>
      <c r="C37" s="123"/>
    </row>
    <row r="38" spans="1:3" ht="15">
      <c r="A38" s="47"/>
      <c r="B38" s="69"/>
      <c r="C38" s="123"/>
    </row>
    <row r="39" spans="2:3" ht="15.75">
      <c r="B39" s="48" t="s">
        <v>178</v>
      </c>
      <c r="C39" s="124"/>
    </row>
    <row r="40" ht="15">
      <c r="B40" s="43" t="s">
        <v>174</v>
      </c>
    </row>
    <row r="41" spans="2:3" ht="15">
      <c r="B41" s="40"/>
      <c r="C41" s="125"/>
    </row>
    <row r="42" spans="2:3" ht="15" customHeight="1">
      <c r="B42" s="49" t="s">
        <v>179</v>
      </c>
      <c r="C42" s="126"/>
    </row>
    <row r="43" spans="2:3" ht="15">
      <c r="B43" s="50"/>
      <c r="C43" s="127"/>
    </row>
    <row r="44" spans="2:3" ht="15">
      <c r="B44" s="187" t="s">
        <v>172</v>
      </c>
      <c r="C44" s="187"/>
    </row>
    <row r="45" spans="2:3" s="46" customFormat="1" ht="12">
      <c r="B45" s="188" t="s">
        <v>173</v>
      </c>
      <c r="C45" s="188"/>
    </row>
    <row r="46" spans="2:3" ht="15">
      <c r="B46" s="41"/>
      <c r="C46" s="128"/>
    </row>
    <row r="47" spans="2:3" ht="15">
      <c r="B47" s="186" t="s">
        <v>175</v>
      </c>
      <c r="C47" s="186"/>
    </row>
  </sheetData>
  <sheetProtection sheet="1" objects="1" scenarios="1"/>
  <mergeCells count="5">
    <mergeCell ref="B47:C47"/>
    <mergeCell ref="B44:C44"/>
    <mergeCell ref="B45:C45"/>
    <mergeCell ref="A5:C5"/>
    <mergeCell ref="A2:C2"/>
  </mergeCells>
  <hyperlinks>
    <hyperlink ref="B47" r:id="rId1" display="© Commonwealth of Australia 2006"/>
    <hyperlink ref="B43:C43" r:id="rId2" display="More information available from the ABS web site"/>
    <hyperlink ref="B40"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3'!A1" display="'Table 3'!A1"/>
    <hyperlink ref="B12" location="'Table 4'!A1" display="'Table 4'!A1"/>
    <hyperlink ref="B13" location="'Table 5'!A1" display="'Table 5'!A1"/>
    <hyperlink ref="B14" location="'Table 6'!A1" display="'Table 6'!A1"/>
    <hyperlink ref="B15" location="'Table 7'!A1" display="'Table 7'!A1"/>
    <hyperlink ref="B16" location="'Table 8'!A1" display="'Table 8'!A1"/>
    <hyperlink ref="B17" location="'Table 9'!A1" display="'Table 9'!A1"/>
    <hyperlink ref="B18" location="'Table 10'!A1" display="'Table 10'!A1"/>
    <hyperlink ref="B19" location="'Table 11'!A1" display="'Table 11'!A1"/>
    <hyperlink ref="B20" location="'Table 12'!A1" display="'Table 12'!A1"/>
    <hyperlink ref="B21" location="'Table 13'!A1" display="'Table 13'!A1"/>
    <hyperlink ref="B22" location="'Table 14'!A1" display="'Table 14'!A1"/>
    <hyperlink ref="B23" location="'Table 15'!A1" display="'Table 15'!A1"/>
    <hyperlink ref="B24" location="'Table 16'!A1" display="'Table 16'!A1"/>
    <hyperlink ref="B25" location="'Table 17'!A1" display="'Table 17'!A1"/>
    <hyperlink ref="B26" location="'Table 18'!A1" display="'Table 18'!A1"/>
    <hyperlink ref="B27" location="'Table 19'!A1" display="'Table 19'!A1"/>
    <hyperlink ref="B28" location="'Table 20'!A1" display="'Table 20'!A1"/>
    <hyperlink ref="B29" location="'Table 21'!A1" display="'Table 21'!A1"/>
    <hyperlink ref="B30" location="'Table 22'!A1" display="'Table 22'!A1"/>
    <hyperlink ref="B35" r:id="rId4" display="Main Features - to do link"/>
    <hyperlink ref="B36" r:id="rId5" display="Explanatory Notes - to do link"/>
    <hyperlink ref="B37" r:id="rId6" display="Glossary"/>
  </hyperlinks>
  <printOptions/>
  <pageMargins left="0.7" right="0.7" top="0.75" bottom="0.75" header="0.3" footer="0.3"/>
  <pageSetup fitToHeight="1" fitToWidth="1" horizontalDpi="600" verticalDpi="600" orientation="landscape" paperSize="9" scale="68" r:id="rId8"/>
  <colBreaks count="1" manualBreakCount="1">
    <brk id="3" max="65535" man="1"/>
  </colBreaks>
  <drawing r:id="rId7"/>
</worksheet>
</file>

<file path=xl/worksheets/sheet10.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28.421875" style="2" customWidth="1"/>
    <col min="2" max="3" width="12.00390625" style="2" customWidth="1"/>
    <col min="4" max="4" width="13.57421875" style="2" customWidth="1"/>
    <col min="5" max="6" width="12.00390625" style="2" customWidth="1"/>
    <col min="7" max="7" width="13.57421875" style="2" customWidth="1"/>
    <col min="8" max="9" width="12.00390625" style="2" customWidth="1"/>
    <col min="10" max="10" width="13.57421875" style="2" customWidth="1"/>
    <col min="11" max="12" width="12.00390625" style="2" customWidth="1"/>
    <col min="13" max="13" width="13.57421875" style="2" customWidth="1"/>
    <col min="14" max="15" width="12.00390625" style="2" customWidth="1"/>
    <col min="16" max="16" width="13.574218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spans="1:4" ht="12.75">
      <c r="A4" s="53"/>
      <c r="B4" s="54"/>
      <c r="C4" s="54"/>
      <c r="D4" s="54"/>
    </row>
    <row r="5" ht="15">
      <c r="A5" s="55" t="s">
        <v>176</v>
      </c>
    </row>
    <row r="6" ht="15">
      <c r="A6" s="55"/>
    </row>
    <row r="7" ht="22.5" customHeight="1">
      <c r="A7" s="56" t="s">
        <v>298</v>
      </c>
    </row>
    <row r="8" spans="2:16" s="129" customFormat="1" ht="22.5" customHeight="1">
      <c r="B8" s="192" t="s">
        <v>147</v>
      </c>
      <c r="C8" s="192"/>
      <c r="D8" s="192"/>
      <c r="E8" s="192" t="s">
        <v>150</v>
      </c>
      <c r="F8" s="192"/>
      <c r="G8" s="192"/>
      <c r="H8" s="192" t="s">
        <v>213</v>
      </c>
      <c r="I8" s="192"/>
      <c r="J8" s="192"/>
      <c r="K8" s="192" t="s">
        <v>315</v>
      </c>
      <c r="L8" s="192"/>
      <c r="M8" s="192"/>
      <c r="N8" s="192" t="s">
        <v>316</v>
      </c>
      <c r="O8" s="192"/>
      <c r="P8" s="192"/>
    </row>
    <row r="9" spans="2:16" s="17"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22.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spans="1:15" ht="12.75" customHeight="1">
      <c r="A11" s="2" t="s">
        <v>1</v>
      </c>
      <c r="C11" s="23"/>
      <c r="F11" s="23"/>
      <c r="I11" s="23"/>
      <c r="L11" s="23"/>
      <c r="O11" s="23"/>
    </row>
    <row r="12" spans="1:16" ht="12.75" customHeight="1">
      <c r="A12" s="24" t="s">
        <v>95</v>
      </c>
      <c r="B12" s="94">
        <v>39490</v>
      </c>
      <c r="C12" s="94">
        <v>2192469</v>
      </c>
      <c r="D12" s="94">
        <v>45223</v>
      </c>
      <c r="E12" s="97">
        <v>2403</v>
      </c>
      <c r="F12" s="97">
        <v>59871</v>
      </c>
      <c r="G12" s="97">
        <v>9604</v>
      </c>
      <c r="H12" s="97">
        <v>20019</v>
      </c>
      <c r="I12" s="97">
        <v>27686</v>
      </c>
      <c r="J12" s="97">
        <v>202</v>
      </c>
      <c r="K12" s="97">
        <v>1167</v>
      </c>
      <c r="L12" s="97">
        <v>4721</v>
      </c>
      <c r="M12" s="97">
        <v>154</v>
      </c>
      <c r="N12" s="97">
        <v>40556</v>
      </c>
      <c r="O12" s="97">
        <v>2284869</v>
      </c>
      <c r="P12" s="97">
        <v>45227</v>
      </c>
    </row>
    <row r="13" spans="1:16" ht="12.75" customHeight="1">
      <c r="A13" s="24" t="s">
        <v>96</v>
      </c>
      <c r="B13" s="94">
        <v>41406</v>
      </c>
      <c r="C13" s="94">
        <v>1965572</v>
      </c>
      <c r="D13" s="94">
        <v>31981</v>
      </c>
      <c r="E13" s="97">
        <v>3209</v>
      </c>
      <c r="F13" s="97">
        <v>63998</v>
      </c>
      <c r="G13" s="97">
        <v>7064</v>
      </c>
      <c r="H13" s="97">
        <v>22562</v>
      </c>
      <c r="I13" s="97">
        <v>33268</v>
      </c>
      <c r="J13" s="97">
        <v>190</v>
      </c>
      <c r="K13" s="97">
        <v>1654</v>
      </c>
      <c r="L13" s="97">
        <v>6773</v>
      </c>
      <c r="M13" s="97">
        <v>221</v>
      </c>
      <c r="N13" s="97">
        <v>43132</v>
      </c>
      <c r="O13" s="97">
        <v>2069859</v>
      </c>
      <c r="P13" s="97">
        <v>31596</v>
      </c>
    </row>
    <row r="14" spans="1:16" ht="12.75" customHeight="1">
      <c r="A14" s="24" t="s">
        <v>155</v>
      </c>
      <c r="B14" s="94">
        <v>59426</v>
      </c>
      <c r="C14" s="94">
        <v>2994624</v>
      </c>
      <c r="D14" s="94">
        <v>38615</v>
      </c>
      <c r="E14" s="97">
        <v>6231</v>
      </c>
      <c r="F14" s="97">
        <v>120282</v>
      </c>
      <c r="G14" s="97">
        <v>8417</v>
      </c>
      <c r="H14" s="97">
        <v>33894</v>
      </c>
      <c r="I14" s="97">
        <v>56758</v>
      </c>
      <c r="J14" s="97">
        <v>214</v>
      </c>
      <c r="K14" s="97">
        <v>2555</v>
      </c>
      <c r="L14" s="97">
        <v>15584</v>
      </c>
      <c r="M14" s="97">
        <v>271</v>
      </c>
      <c r="N14" s="97">
        <v>62150</v>
      </c>
      <c r="O14" s="97">
        <v>3187229</v>
      </c>
      <c r="P14" s="97">
        <v>38609</v>
      </c>
    </row>
    <row r="15" spans="1:16" ht="12.75" customHeight="1">
      <c r="A15" s="24" t="s">
        <v>156</v>
      </c>
      <c r="B15" s="94">
        <v>60773</v>
      </c>
      <c r="C15" s="94">
        <v>3141604</v>
      </c>
      <c r="D15" s="94">
        <v>41711</v>
      </c>
      <c r="E15" s="97">
        <v>6985</v>
      </c>
      <c r="F15" s="97">
        <v>138835</v>
      </c>
      <c r="G15" s="97">
        <v>8890</v>
      </c>
      <c r="H15" s="97">
        <v>37227</v>
      </c>
      <c r="I15" s="97">
        <v>66788</v>
      </c>
      <c r="J15" s="97">
        <v>220</v>
      </c>
      <c r="K15" s="97">
        <v>2744</v>
      </c>
      <c r="L15" s="97">
        <v>12560</v>
      </c>
      <c r="M15" s="97">
        <v>177</v>
      </c>
      <c r="N15" s="97">
        <v>64077</v>
      </c>
      <c r="O15" s="97">
        <v>3360091</v>
      </c>
      <c r="P15" s="97">
        <v>41633</v>
      </c>
    </row>
    <row r="16" spans="1:16" ht="12.75" customHeight="1">
      <c r="A16" s="24" t="s">
        <v>157</v>
      </c>
      <c r="B16" s="94">
        <v>57406</v>
      </c>
      <c r="C16" s="94">
        <v>2960088</v>
      </c>
      <c r="D16" s="94">
        <v>42554</v>
      </c>
      <c r="E16" s="97">
        <v>7685</v>
      </c>
      <c r="F16" s="97">
        <v>143529</v>
      </c>
      <c r="G16" s="97">
        <v>8580</v>
      </c>
      <c r="H16" s="97">
        <v>36859</v>
      </c>
      <c r="I16" s="97">
        <v>69355</v>
      </c>
      <c r="J16" s="97">
        <v>219</v>
      </c>
      <c r="K16" s="97">
        <v>3034</v>
      </c>
      <c r="L16" s="97">
        <v>14176</v>
      </c>
      <c r="M16" s="97">
        <v>165</v>
      </c>
      <c r="N16" s="97">
        <v>61345</v>
      </c>
      <c r="O16" s="97">
        <v>3187152</v>
      </c>
      <c r="P16" s="97">
        <v>42118</v>
      </c>
    </row>
    <row r="17" spans="1:16" ht="12.75" customHeight="1">
      <c r="A17" s="24" t="s">
        <v>158</v>
      </c>
      <c r="B17" s="94">
        <v>52223</v>
      </c>
      <c r="C17" s="94">
        <v>2796368</v>
      </c>
      <c r="D17" s="94">
        <v>45441</v>
      </c>
      <c r="E17" s="97">
        <v>7354</v>
      </c>
      <c r="F17" s="97">
        <v>154318</v>
      </c>
      <c r="G17" s="97">
        <v>8400</v>
      </c>
      <c r="H17" s="97">
        <v>35088</v>
      </c>
      <c r="I17" s="97">
        <v>63742</v>
      </c>
      <c r="J17" s="97">
        <v>218</v>
      </c>
      <c r="K17" s="97">
        <v>3354</v>
      </c>
      <c r="L17" s="97">
        <v>16911</v>
      </c>
      <c r="M17" s="97">
        <v>149</v>
      </c>
      <c r="N17" s="97">
        <v>56214</v>
      </c>
      <c r="O17" s="97">
        <v>3031181</v>
      </c>
      <c r="P17" s="97">
        <v>44688</v>
      </c>
    </row>
    <row r="18" spans="1:16" ht="12.75" customHeight="1">
      <c r="A18" s="24" t="s">
        <v>159</v>
      </c>
      <c r="B18" s="94">
        <v>43402</v>
      </c>
      <c r="C18" s="94">
        <v>2504535</v>
      </c>
      <c r="D18" s="94">
        <v>48218</v>
      </c>
      <c r="E18" s="97">
        <v>6328</v>
      </c>
      <c r="F18" s="97">
        <v>122081</v>
      </c>
      <c r="G18" s="97">
        <v>7000</v>
      </c>
      <c r="H18" s="97">
        <v>30882</v>
      </c>
      <c r="I18" s="97">
        <v>66265</v>
      </c>
      <c r="J18" s="97">
        <v>209</v>
      </c>
      <c r="K18" s="97">
        <v>3436</v>
      </c>
      <c r="L18" s="97">
        <v>16927</v>
      </c>
      <c r="M18" s="97">
        <v>158</v>
      </c>
      <c r="N18" s="97">
        <v>47074</v>
      </c>
      <c r="O18" s="97">
        <v>2710032</v>
      </c>
      <c r="P18" s="97">
        <v>47012</v>
      </c>
    </row>
    <row r="19" spans="1:16" ht="12.75" customHeight="1">
      <c r="A19" s="24" t="s">
        <v>160</v>
      </c>
      <c r="B19" s="94">
        <v>37450</v>
      </c>
      <c r="C19" s="94">
        <v>2197259</v>
      </c>
      <c r="D19" s="94">
        <v>50027</v>
      </c>
      <c r="E19" s="97">
        <v>5831</v>
      </c>
      <c r="F19" s="97">
        <v>117265</v>
      </c>
      <c r="G19" s="97">
        <v>7584</v>
      </c>
      <c r="H19" s="97">
        <v>27106</v>
      </c>
      <c r="I19" s="97">
        <v>68045</v>
      </c>
      <c r="J19" s="97">
        <v>192</v>
      </c>
      <c r="K19" s="97">
        <v>3299</v>
      </c>
      <c r="L19" s="97">
        <v>23473</v>
      </c>
      <c r="M19" s="97">
        <v>163</v>
      </c>
      <c r="N19" s="97">
        <v>40807</v>
      </c>
      <c r="O19" s="97">
        <v>2405973</v>
      </c>
      <c r="P19" s="97">
        <v>48669</v>
      </c>
    </row>
    <row r="20" spans="1:16" ht="12.75" customHeight="1">
      <c r="A20" s="24" t="s">
        <v>161</v>
      </c>
      <c r="B20" s="94">
        <v>29358</v>
      </c>
      <c r="C20" s="94">
        <v>1738737</v>
      </c>
      <c r="D20" s="94">
        <v>51283</v>
      </c>
      <c r="E20" s="97">
        <v>4578</v>
      </c>
      <c r="F20" s="97">
        <v>98482</v>
      </c>
      <c r="G20" s="97">
        <v>6854</v>
      </c>
      <c r="H20" s="97">
        <v>21745</v>
      </c>
      <c r="I20" s="97">
        <v>58631</v>
      </c>
      <c r="J20" s="97">
        <v>201</v>
      </c>
      <c r="K20" s="97">
        <v>2607</v>
      </c>
      <c r="L20" s="97">
        <v>14415</v>
      </c>
      <c r="M20" s="97">
        <v>167</v>
      </c>
      <c r="N20" s="97">
        <v>32131</v>
      </c>
      <c r="O20" s="97">
        <v>1910268</v>
      </c>
      <c r="P20" s="97">
        <v>49750</v>
      </c>
    </row>
    <row r="21" spans="1:16" ht="12.75" customHeight="1">
      <c r="A21" s="24" t="s">
        <v>162</v>
      </c>
      <c r="B21" s="94">
        <v>22500</v>
      </c>
      <c r="C21" s="94">
        <v>1319489</v>
      </c>
      <c r="D21" s="94">
        <v>50295</v>
      </c>
      <c r="E21" s="97">
        <v>3637</v>
      </c>
      <c r="F21" s="97">
        <v>64142</v>
      </c>
      <c r="G21" s="97">
        <v>5197</v>
      </c>
      <c r="H21" s="97">
        <v>16844</v>
      </c>
      <c r="I21" s="97">
        <v>54901</v>
      </c>
      <c r="J21" s="97">
        <v>194</v>
      </c>
      <c r="K21" s="97">
        <v>2291</v>
      </c>
      <c r="L21" s="97">
        <v>13057</v>
      </c>
      <c r="M21" s="97">
        <v>163</v>
      </c>
      <c r="N21" s="97">
        <v>24793</v>
      </c>
      <c r="O21" s="97">
        <v>1451613</v>
      </c>
      <c r="P21" s="97">
        <v>48428</v>
      </c>
    </row>
    <row r="22" spans="1:16" ht="12.75" customHeight="1">
      <c r="A22" s="24" t="s">
        <v>163</v>
      </c>
      <c r="B22" s="94">
        <v>19627</v>
      </c>
      <c r="C22" s="94">
        <v>1208240</v>
      </c>
      <c r="D22" s="94">
        <v>51219</v>
      </c>
      <c r="E22" s="97">
        <v>3331</v>
      </c>
      <c r="F22" s="97">
        <v>63773</v>
      </c>
      <c r="G22" s="97">
        <v>5478</v>
      </c>
      <c r="H22" s="97">
        <v>15013</v>
      </c>
      <c r="I22" s="97">
        <v>52391</v>
      </c>
      <c r="J22" s="97">
        <v>201</v>
      </c>
      <c r="K22" s="97">
        <v>2229</v>
      </c>
      <c r="L22" s="97">
        <v>12495</v>
      </c>
      <c r="M22" s="97">
        <v>181</v>
      </c>
      <c r="N22" s="97">
        <v>21839</v>
      </c>
      <c r="O22" s="97">
        <v>1336874</v>
      </c>
      <c r="P22" s="97">
        <v>48872</v>
      </c>
    </row>
    <row r="23" spans="1:16" ht="12.75" customHeight="1">
      <c r="A23" s="24" t="s">
        <v>97</v>
      </c>
      <c r="B23" s="94">
        <v>8454</v>
      </c>
      <c r="C23" s="94">
        <v>523060</v>
      </c>
      <c r="D23" s="94">
        <v>50346</v>
      </c>
      <c r="E23" s="97">
        <v>1413</v>
      </c>
      <c r="F23" s="97">
        <v>33714</v>
      </c>
      <c r="G23" s="97">
        <v>5874</v>
      </c>
      <c r="H23" s="97">
        <v>6471</v>
      </c>
      <c r="I23" s="97">
        <v>26612</v>
      </c>
      <c r="J23" s="97">
        <v>185</v>
      </c>
      <c r="K23" s="97">
        <v>1057</v>
      </c>
      <c r="L23" s="97">
        <v>4908</v>
      </c>
      <c r="M23" s="97">
        <v>160</v>
      </c>
      <c r="N23" s="97">
        <v>9410</v>
      </c>
      <c r="O23" s="97">
        <v>588050</v>
      </c>
      <c r="P23" s="97">
        <v>48966</v>
      </c>
    </row>
    <row r="24" spans="1:16" s="13" customFormat="1" ht="12.75" customHeight="1">
      <c r="A24" s="16" t="s">
        <v>4</v>
      </c>
      <c r="B24" s="95">
        <v>471526</v>
      </c>
      <c r="C24" s="95">
        <v>25542584</v>
      </c>
      <c r="D24" s="95">
        <v>44287</v>
      </c>
      <c r="E24" s="98">
        <v>59001</v>
      </c>
      <c r="F24" s="98">
        <v>1180622</v>
      </c>
      <c r="G24" s="98">
        <v>7757</v>
      </c>
      <c r="H24" s="98">
        <v>303711</v>
      </c>
      <c r="I24" s="98">
        <v>644443</v>
      </c>
      <c r="J24" s="98">
        <v>208</v>
      </c>
      <c r="K24" s="98">
        <v>29427</v>
      </c>
      <c r="L24" s="98">
        <v>156006</v>
      </c>
      <c r="M24" s="98">
        <v>172</v>
      </c>
      <c r="N24" s="98">
        <v>503533</v>
      </c>
      <c r="O24" s="98">
        <v>27523491</v>
      </c>
      <c r="P24" s="98">
        <v>43593</v>
      </c>
    </row>
    <row r="25" spans="1:16" ht="12.75" customHeight="1">
      <c r="A25" s="2" t="s">
        <v>2</v>
      </c>
      <c r="B25" s="94"/>
      <c r="C25" s="94"/>
      <c r="D25" s="94"/>
      <c r="E25" s="97"/>
      <c r="F25" s="97"/>
      <c r="G25" s="97"/>
      <c r="H25" s="97"/>
      <c r="I25" s="97"/>
      <c r="J25" s="97"/>
      <c r="K25" s="97"/>
      <c r="L25" s="97"/>
      <c r="M25" s="97"/>
      <c r="N25" s="97"/>
      <c r="O25" s="97"/>
      <c r="P25" s="97"/>
    </row>
    <row r="26" spans="1:16" ht="12.75" customHeight="1">
      <c r="A26" s="24" t="s">
        <v>95</v>
      </c>
      <c r="B26" s="94">
        <v>7893</v>
      </c>
      <c r="C26" s="94">
        <v>216439</v>
      </c>
      <c r="D26" s="94">
        <v>16915</v>
      </c>
      <c r="E26" s="97">
        <v>516</v>
      </c>
      <c r="F26" s="97">
        <v>7872</v>
      </c>
      <c r="G26" s="97">
        <v>7226</v>
      </c>
      <c r="H26" s="97">
        <v>3132</v>
      </c>
      <c r="I26" s="97">
        <v>6298</v>
      </c>
      <c r="J26" s="97">
        <v>108</v>
      </c>
      <c r="K26" s="97">
        <v>271</v>
      </c>
      <c r="L26" s="97">
        <v>1158</v>
      </c>
      <c r="M26" s="97">
        <v>374</v>
      </c>
      <c r="N26" s="97">
        <v>8295</v>
      </c>
      <c r="O26" s="97">
        <v>231674</v>
      </c>
      <c r="P26" s="97">
        <v>17165</v>
      </c>
    </row>
    <row r="27" spans="1:16" ht="12.75" customHeight="1">
      <c r="A27" s="24" t="s">
        <v>96</v>
      </c>
      <c r="B27" s="94">
        <v>15241</v>
      </c>
      <c r="C27" s="94">
        <v>319663</v>
      </c>
      <c r="D27" s="94">
        <v>13407</v>
      </c>
      <c r="E27" s="97">
        <v>1442</v>
      </c>
      <c r="F27" s="97">
        <v>15503</v>
      </c>
      <c r="G27" s="97">
        <v>6814</v>
      </c>
      <c r="H27" s="97">
        <v>6206</v>
      </c>
      <c r="I27" s="97">
        <v>16972</v>
      </c>
      <c r="J27" s="97">
        <v>100</v>
      </c>
      <c r="K27" s="97">
        <v>757</v>
      </c>
      <c r="L27" s="97">
        <v>5580</v>
      </c>
      <c r="M27" s="97">
        <v>1757</v>
      </c>
      <c r="N27" s="97">
        <v>16411</v>
      </c>
      <c r="O27" s="97">
        <v>357649</v>
      </c>
      <c r="P27" s="97">
        <v>14081</v>
      </c>
    </row>
    <row r="28" spans="1:16" ht="12.75" customHeight="1">
      <c r="A28" s="24" t="s">
        <v>155</v>
      </c>
      <c r="B28" s="94">
        <v>23196</v>
      </c>
      <c r="C28" s="94">
        <v>690700</v>
      </c>
      <c r="D28" s="94">
        <v>23869</v>
      </c>
      <c r="E28" s="97">
        <v>2869</v>
      </c>
      <c r="F28" s="97">
        <v>38227</v>
      </c>
      <c r="G28" s="97">
        <v>8833</v>
      </c>
      <c r="H28" s="97">
        <v>11038</v>
      </c>
      <c r="I28" s="97">
        <v>30890</v>
      </c>
      <c r="J28" s="97">
        <v>152</v>
      </c>
      <c r="K28" s="97">
        <v>1390</v>
      </c>
      <c r="L28" s="97">
        <v>17028</v>
      </c>
      <c r="M28" s="97">
        <v>5075</v>
      </c>
      <c r="N28" s="97">
        <v>25253</v>
      </c>
      <c r="O28" s="97">
        <v>776796</v>
      </c>
      <c r="P28" s="97">
        <v>24456</v>
      </c>
    </row>
    <row r="29" spans="1:16" ht="12.75" customHeight="1">
      <c r="A29" s="24" t="s">
        <v>156</v>
      </c>
      <c r="B29" s="94">
        <v>24011</v>
      </c>
      <c r="C29" s="94">
        <v>828763</v>
      </c>
      <c r="D29" s="94">
        <v>29616</v>
      </c>
      <c r="E29" s="97">
        <v>3220</v>
      </c>
      <c r="F29" s="97">
        <v>47174</v>
      </c>
      <c r="G29" s="97">
        <v>9352</v>
      </c>
      <c r="H29" s="97">
        <v>12689</v>
      </c>
      <c r="I29" s="97">
        <v>32428</v>
      </c>
      <c r="J29" s="97">
        <v>160</v>
      </c>
      <c r="K29" s="97">
        <v>1595</v>
      </c>
      <c r="L29" s="97">
        <v>20999</v>
      </c>
      <c r="M29" s="97">
        <v>4835</v>
      </c>
      <c r="N29" s="97">
        <v>26162</v>
      </c>
      <c r="O29" s="97">
        <v>929252</v>
      </c>
      <c r="P29" s="97">
        <v>29845</v>
      </c>
    </row>
    <row r="30" spans="1:16" ht="12.75" customHeight="1">
      <c r="A30" s="24" t="s">
        <v>157</v>
      </c>
      <c r="B30" s="94">
        <v>22769</v>
      </c>
      <c r="C30" s="94">
        <v>857339</v>
      </c>
      <c r="D30" s="94">
        <v>32744</v>
      </c>
      <c r="E30" s="97">
        <v>3493</v>
      </c>
      <c r="F30" s="97">
        <v>47803</v>
      </c>
      <c r="G30" s="97">
        <v>8976</v>
      </c>
      <c r="H30" s="97">
        <v>12581</v>
      </c>
      <c r="I30" s="97">
        <v>33418</v>
      </c>
      <c r="J30" s="97">
        <v>167</v>
      </c>
      <c r="K30" s="97">
        <v>1609</v>
      </c>
      <c r="L30" s="97">
        <v>18619</v>
      </c>
      <c r="M30" s="97">
        <v>2390</v>
      </c>
      <c r="N30" s="97">
        <v>25109</v>
      </c>
      <c r="O30" s="97">
        <v>957095</v>
      </c>
      <c r="P30" s="97">
        <v>32394</v>
      </c>
    </row>
    <row r="31" spans="1:16" ht="12.75" customHeight="1">
      <c r="A31" s="24" t="s">
        <v>158</v>
      </c>
      <c r="B31" s="94">
        <v>21021</v>
      </c>
      <c r="C31" s="94">
        <v>828196</v>
      </c>
      <c r="D31" s="94">
        <v>34078</v>
      </c>
      <c r="E31" s="97">
        <v>3577</v>
      </c>
      <c r="F31" s="97">
        <v>55081</v>
      </c>
      <c r="G31" s="97">
        <v>10088</v>
      </c>
      <c r="H31" s="97">
        <v>12238</v>
      </c>
      <c r="I31" s="97">
        <v>33006</v>
      </c>
      <c r="J31" s="97">
        <v>173</v>
      </c>
      <c r="K31" s="97">
        <v>1800</v>
      </c>
      <c r="L31" s="97">
        <v>21219</v>
      </c>
      <c r="M31" s="97">
        <v>1741</v>
      </c>
      <c r="N31" s="97">
        <v>23504</v>
      </c>
      <c r="O31" s="97">
        <v>937345</v>
      </c>
      <c r="P31" s="97">
        <v>33584</v>
      </c>
    </row>
    <row r="32" spans="1:16" ht="12.75" customHeight="1">
      <c r="A32" s="24" t="s">
        <v>159</v>
      </c>
      <c r="B32" s="94">
        <v>19462</v>
      </c>
      <c r="C32" s="94">
        <v>801943</v>
      </c>
      <c r="D32" s="94">
        <v>34637</v>
      </c>
      <c r="E32" s="97">
        <v>3456</v>
      </c>
      <c r="F32" s="97">
        <v>53760</v>
      </c>
      <c r="G32" s="97">
        <v>9132</v>
      </c>
      <c r="H32" s="97">
        <v>12161</v>
      </c>
      <c r="I32" s="97">
        <v>40825</v>
      </c>
      <c r="J32" s="97">
        <v>184</v>
      </c>
      <c r="K32" s="97">
        <v>2107</v>
      </c>
      <c r="L32" s="97">
        <v>24936</v>
      </c>
      <c r="M32" s="97">
        <v>3456</v>
      </c>
      <c r="N32" s="97">
        <v>22137</v>
      </c>
      <c r="O32" s="97">
        <v>921379</v>
      </c>
      <c r="P32" s="97">
        <v>33788</v>
      </c>
    </row>
    <row r="33" spans="1:16" ht="12.75" customHeight="1">
      <c r="A33" s="24" t="s">
        <v>160</v>
      </c>
      <c r="B33" s="94">
        <v>17566</v>
      </c>
      <c r="C33" s="94">
        <v>787546</v>
      </c>
      <c r="D33" s="94">
        <v>36304</v>
      </c>
      <c r="E33" s="97">
        <v>3260</v>
      </c>
      <c r="F33" s="97">
        <v>51469</v>
      </c>
      <c r="G33" s="97">
        <v>9594</v>
      </c>
      <c r="H33" s="97">
        <v>11016</v>
      </c>
      <c r="I33" s="97">
        <v>43106</v>
      </c>
      <c r="J33" s="97">
        <v>174</v>
      </c>
      <c r="K33" s="97">
        <v>1792</v>
      </c>
      <c r="L33" s="97">
        <v>18123</v>
      </c>
      <c r="M33" s="97">
        <v>792</v>
      </c>
      <c r="N33" s="97">
        <v>19943</v>
      </c>
      <c r="O33" s="97">
        <v>900192</v>
      </c>
      <c r="P33" s="97">
        <v>35496</v>
      </c>
    </row>
    <row r="34" spans="1:16" ht="12.75" customHeight="1">
      <c r="A34" s="24" t="s">
        <v>161</v>
      </c>
      <c r="B34" s="94">
        <v>16435</v>
      </c>
      <c r="C34" s="94">
        <v>747646</v>
      </c>
      <c r="D34" s="94">
        <v>36250</v>
      </c>
      <c r="E34" s="97">
        <v>3207</v>
      </c>
      <c r="F34" s="97">
        <v>54331</v>
      </c>
      <c r="G34" s="97">
        <v>9920</v>
      </c>
      <c r="H34" s="97">
        <v>9970</v>
      </c>
      <c r="I34" s="97">
        <v>36756</v>
      </c>
      <c r="J34" s="97">
        <v>174</v>
      </c>
      <c r="K34" s="97">
        <v>1509</v>
      </c>
      <c r="L34" s="97">
        <v>12327</v>
      </c>
      <c r="M34" s="97">
        <v>421</v>
      </c>
      <c r="N34" s="97">
        <v>18583</v>
      </c>
      <c r="O34" s="97">
        <v>850978</v>
      </c>
      <c r="P34" s="97">
        <v>35256</v>
      </c>
    </row>
    <row r="35" spans="1:16" ht="12.75" customHeight="1">
      <c r="A35" s="24" t="s">
        <v>162</v>
      </c>
      <c r="B35" s="94">
        <v>13656</v>
      </c>
      <c r="C35" s="94">
        <v>609763</v>
      </c>
      <c r="D35" s="94">
        <v>36719</v>
      </c>
      <c r="E35" s="97">
        <v>2769</v>
      </c>
      <c r="F35" s="97">
        <v>48935</v>
      </c>
      <c r="G35" s="97">
        <v>9900</v>
      </c>
      <c r="H35" s="97">
        <v>8814</v>
      </c>
      <c r="I35" s="97">
        <v>29530</v>
      </c>
      <c r="J35" s="97">
        <v>162</v>
      </c>
      <c r="K35" s="97">
        <v>1442</v>
      </c>
      <c r="L35" s="97">
        <v>11932</v>
      </c>
      <c r="M35" s="97">
        <v>493</v>
      </c>
      <c r="N35" s="97">
        <v>15571</v>
      </c>
      <c r="O35" s="97">
        <v>700075</v>
      </c>
      <c r="P35" s="97">
        <v>35602</v>
      </c>
    </row>
    <row r="36" spans="1:16" ht="12.75" customHeight="1">
      <c r="A36" s="24" t="s">
        <v>163</v>
      </c>
      <c r="B36" s="94">
        <v>11999</v>
      </c>
      <c r="C36" s="94">
        <v>529085</v>
      </c>
      <c r="D36" s="94">
        <v>36745</v>
      </c>
      <c r="E36" s="97">
        <v>2421</v>
      </c>
      <c r="F36" s="97">
        <v>44694</v>
      </c>
      <c r="G36" s="97">
        <v>11025</v>
      </c>
      <c r="H36" s="97">
        <v>7698</v>
      </c>
      <c r="I36" s="97">
        <v>33839</v>
      </c>
      <c r="J36" s="97">
        <v>177</v>
      </c>
      <c r="K36" s="97">
        <v>1315</v>
      </c>
      <c r="L36" s="97">
        <v>11821</v>
      </c>
      <c r="M36" s="97">
        <v>426</v>
      </c>
      <c r="N36" s="97">
        <v>13707</v>
      </c>
      <c r="O36" s="97">
        <v>619601</v>
      </c>
      <c r="P36" s="97">
        <v>35809</v>
      </c>
    </row>
    <row r="37" spans="1:16" ht="12.75" customHeight="1">
      <c r="A37" s="24" t="s">
        <v>97</v>
      </c>
      <c r="B37" s="94">
        <v>5251</v>
      </c>
      <c r="C37" s="94">
        <v>230705</v>
      </c>
      <c r="D37" s="94">
        <v>37900</v>
      </c>
      <c r="E37" s="97">
        <v>1135</v>
      </c>
      <c r="F37" s="97">
        <v>20622</v>
      </c>
      <c r="G37" s="97">
        <v>11471</v>
      </c>
      <c r="H37" s="97">
        <v>3501</v>
      </c>
      <c r="I37" s="97">
        <v>11777</v>
      </c>
      <c r="J37" s="97">
        <v>196</v>
      </c>
      <c r="K37" s="97">
        <v>593</v>
      </c>
      <c r="L37" s="97">
        <v>3706</v>
      </c>
      <c r="M37" s="97">
        <v>348</v>
      </c>
      <c r="N37" s="97">
        <v>6073</v>
      </c>
      <c r="O37" s="97">
        <v>266749</v>
      </c>
      <c r="P37" s="97">
        <v>35995</v>
      </c>
    </row>
    <row r="38" spans="1:16" s="13" customFormat="1" ht="12.75" customHeight="1">
      <c r="A38" s="16" t="s">
        <v>4</v>
      </c>
      <c r="B38" s="95">
        <v>198493</v>
      </c>
      <c r="C38" s="95">
        <v>7447511</v>
      </c>
      <c r="D38" s="95">
        <v>30016</v>
      </c>
      <c r="E38" s="98">
        <v>31380</v>
      </c>
      <c r="F38" s="98">
        <v>485697</v>
      </c>
      <c r="G38" s="98">
        <v>9422</v>
      </c>
      <c r="H38" s="98">
        <v>111040</v>
      </c>
      <c r="I38" s="98">
        <v>348835</v>
      </c>
      <c r="J38" s="98">
        <v>160</v>
      </c>
      <c r="K38" s="98">
        <v>16164</v>
      </c>
      <c r="L38" s="98">
        <v>167304</v>
      </c>
      <c r="M38" s="98">
        <v>1361</v>
      </c>
      <c r="N38" s="98">
        <v>220768</v>
      </c>
      <c r="O38" s="98">
        <v>8449477</v>
      </c>
      <c r="P38" s="98">
        <v>30000</v>
      </c>
    </row>
    <row r="39" spans="1:16" ht="12.75" customHeight="1">
      <c r="A39" s="2" t="s">
        <v>3</v>
      </c>
      <c r="B39" s="94"/>
      <c r="C39" s="94"/>
      <c r="D39" s="94"/>
      <c r="E39" s="97"/>
      <c r="F39" s="97"/>
      <c r="G39" s="97"/>
      <c r="H39" s="97"/>
      <c r="I39" s="97"/>
      <c r="J39" s="97"/>
      <c r="K39" s="97"/>
      <c r="L39" s="97"/>
      <c r="M39" s="97"/>
      <c r="N39" s="97"/>
      <c r="O39" s="97"/>
      <c r="P39" s="97"/>
    </row>
    <row r="40" spans="1:16" ht="12.75" customHeight="1">
      <c r="A40" s="24" t="s">
        <v>95</v>
      </c>
      <c r="B40" s="94">
        <v>171</v>
      </c>
      <c r="C40" s="94">
        <v>3361</v>
      </c>
      <c r="D40" s="94">
        <v>15872</v>
      </c>
      <c r="E40" s="97">
        <v>14</v>
      </c>
      <c r="F40" s="97">
        <v>213</v>
      </c>
      <c r="G40" s="97">
        <v>10890</v>
      </c>
      <c r="H40" s="97">
        <v>39</v>
      </c>
      <c r="I40" s="97">
        <v>-4</v>
      </c>
      <c r="J40" s="97">
        <v>165</v>
      </c>
      <c r="K40" s="97"/>
      <c r="L40" s="97"/>
      <c r="M40" s="97"/>
      <c r="N40" s="97">
        <v>176</v>
      </c>
      <c r="O40" s="97">
        <v>3594</v>
      </c>
      <c r="P40" s="97">
        <v>16380</v>
      </c>
    </row>
    <row r="41" spans="1:16" ht="12.75" customHeight="1">
      <c r="A41" s="24" t="s">
        <v>96</v>
      </c>
      <c r="B41" s="94">
        <v>1063</v>
      </c>
      <c r="C41" s="94">
        <v>11846</v>
      </c>
      <c r="D41" s="94">
        <v>5807</v>
      </c>
      <c r="E41" s="97">
        <v>133</v>
      </c>
      <c r="F41" s="97">
        <v>1270</v>
      </c>
      <c r="G41" s="97">
        <v>6526</v>
      </c>
      <c r="H41" s="97">
        <v>134</v>
      </c>
      <c r="I41" s="97">
        <v>124</v>
      </c>
      <c r="J41" s="97">
        <v>21</v>
      </c>
      <c r="K41" s="97">
        <v>21</v>
      </c>
      <c r="L41" s="97">
        <v>46</v>
      </c>
      <c r="M41" s="97">
        <v>0</v>
      </c>
      <c r="N41" s="97">
        <v>1135</v>
      </c>
      <c r="O41" s="97">
        <v>13271</v>
      </c>
      <c r="P41" s="97">
        <v>6602</v>
      </c>
    </row>
    <row r="42" spans="1:16" ht="12.75" customHeight="1">
      <c r="A42" s="24" t="s">
        <v>155</v>
      </c>
      <c r="B42" s="94">
        <v>2132</v>
      </c>
      <c r="C42" s="94">
        <v>36511</v>
      </c>
      <c r="D42" s="94">
        <v>12472</v>
      </c>
      <c r="E42" s="97">
        <v>198</v>
      </c>
      <c r="F42" s="97">
        <v>2569</v>
      </c>
      <c r="G42" s="97">
        <v>11037</v>
      </c>
      <c r="H42" s="97">
        <v>320</v>
      </c>
      <c r="I42" s="97">
        <v>94</v>
      </c>
      <c r="J42" s="97">
        <v>31</v>
      </c>
      <c r="K42" s="97">
        <v>32</v>
      </c>
      <c r="L42" s="97">
        <v>58</v>
      </c>
      <c r="M42" s="97">
        <v>85</v>
      </c>
      <c r="N42" s="97">
        <v>2212</v>
      </c>
      <c r="O42" s="97">
        <v>39203</v>
      </c>
      <c r="P42" s="97">
        <v>13688</v>
      </c>
    </row>
    <row r="43" spans="1:16" ht="12.75" customHeight="1">
      <c r="A43" s="24" t="s">
        <v>156</v>
      </c>
      <c r="B43" s="94">
        <v>2554</v>
      </c>
      <c r="C43" s="94">
        <v>55505</v>
      </c>
      <c r="D43" s="94">
        <v>18916</v>
      </c>
      <c r="E43" s="97">
        <v>264</v>
      </c>
      <c r="F43" s="97">
        <v>4107</v>
      </c>
      <c r="G43" s="97">
        <v>13190</v>
      </c>
      <c r="H43" s="97">
        <v>444</v>
      </c>
      <c r="I43" s="97">
        <v>26</v>
      </c>
      <c r="J43" s="97">
        <v>25</v>
      </c>
      <c r="K43" s="97">
        <v>17</v>
      </c>
      <c r="L43" s="97">
        <v>31</v>
      </c>
      <c r="M43" s="97">
        <v>900</v>
      </c>
      <c r="N43" s="97">
        <v>2663</v>
      </c>
      <c r="O43" s="97">
        <v>59671</v>
      </c>
      <c r="P43" s="97">
        <v>19923</v>
      </c>
    </row>
    <row r="44" spans="1:16" ht="12.75" customHeight="1">
      <c r="A44" s="24" t="s">
        <v>157</v>
      </c>
      <c r="B44" s="94">
        <v>3415</v>
      </c>
      <c r="C44" s="94">
        <v>80820</v>
      </c>
      <c r="D44" s="94">
        <v>22349</v>
      </c>
      <c r="E44" s="97">
        <v>296</v>
      </c>
      <c r="F44" s="97">
        <v>4379</v>
      </c>
      <c r="G44" s="97">
        <v>14005</v>
      </c>
      <c r="H44" s="97">
        <v>576</v>
      </c>
      <c r="I44" s="97">
        <v>486</v>
      </c>
      <c r="J44" s="97">
        <v>49</v>
      </c>
      <c r="K44" s="97">
        <v>49</v>
      </c>
      <c r="L44" s="97">
        <v>84</v>
      </c>
      <c r="M44" s="97">
        <v>63</v>
      </c>
      <c r="N44" s="97">
        <v>3552</v>
      </c>
      <c r="O44" s="97">
        <v>85880</v>
      </c>
      <c r="P44" s="97">
        <v>22592</v>
      </c>
    </row>
    <row r="45" spans="1:16" ht="12.75" customHeight="1">
      <c r="A45" s="24" t="s">
        <v>158</v>
      </c>
      <c r="B45" s="94">
        <v>3349</v>
      </c>
      <c r="C45" s="94">
        <v>143134</v>
      </c>
      <c r="D45" s="94">
        <v>23938</v>
      </c>
      <c r="E45" s="97">
        <v>363</v>
      </c>
      <c r="F45" s="97">
        <v>5233</v>
      </c>
      <c r="G45" s="97">
        <v>10788</v>
      </c>
      <c r="H45" s="97">
        <v>583</v>
      </c>
      <c r="I45" s="97">
        <v>394</v>
      </c>
      <c r="J45" s="97">
        <v>55</v>
      </c>
      <c r="K45" s="97">
        <v>62</v>
      </c>
      <c r="L45" s="97">
        <v>125</v>
      </c>
      <c r="M45" s="97">
        <v>22</v>
      </c>
      <c r="N45" s="97">
        <v>3500</v>
      </c>
      <c r="O45" s="97">
        <v>149056</v>
      </c>
      <c r="P45" s="97">
        <v>24642</v>
      </c>
    </row>
    <row r="46" spans="1:16" ht="12.75" customHeight="1">
      <c r="A46" s="24" t="s">
        <v>159</v>
      </c>
      <c r="B46" s="94">
        <v>3828</v>
      </c>
      <c r="C46" s="94">
        <v>102912</v>
      </c>
      <c r="D46" s="94">
        <v>24821</v>
      </c>
      <c r="E46" s="97">
        <v>363</v>
      </c>
      <c r="F46" s="97">
        <v>5328</v>
      </c>
      <c r="G46" s="97">
        <v>11718</v>
      </c>
      <c r="H46" s="97">
        <v>672</v>
      </c>
      <c r="I46" s="97">
        <v>338</v>
      </c>
      <c r="J46" s="97">
        <v>62</v>
      </c>
      <c r="K46" s="97">
        <v>68</v>
      </c>
      <c r="L46" s="97">
        <v>268</v>
      </c>
      <c r="M46" s="97">
        <v>248</v>
      </c>
      <c r="N46" s="97">
        <v>3966</v>
      </c>
      <c r="O46" s="97">
        <v>108985</v>
      </c>
      <c r="P46" s="97">
        <v>25381</v>
      </c>
    </row>
    <row r="47" spans="1:16" ht="12.75" customHeight="1">
      <c r="A47" s="24" t="s">
        <v>160</v>
      </c>
      <c r="B47" s="94">
        <v>2833</v>
      </c>
      <c r="C47" s="94">
        <v>74490</v>
      </c>
      <c r="D47" s="94">
        <v>23048</v>
      </c>
      <c r="E47" s="97">
        <v>406</v>
      </c>
      <c r="F47" s="97">
        <v>5241</v>
      </c>
      <c r="G47" s="97">
        <v>10780</v>
      </c>
      <c r="H47" s="97">
        <v>531</v>
      </c>
      <c r="I47" s="97">
        <v>35</v>
      </c>
      <c r="J47" s="97">
        <v>54</v>
      </c>
      <c r="K47" s="97">
        <v>48</v>
      </c>
      <c r="L47" s="97">
        <v>94</v>
      </c>
      <c r="M47" s="97">
        <v>156</v>
      </c>
      <c r="N47" s="97">
        <v>3001</v>
      </c>
      <c r="O47" s="97">
        <v>79759</v>
      </c>
      <c r="P47" s="97">
        <v>23483</v>
      </c>
    </row>
    <row r="48" spans="1:16" ht="12.75" customHeight="1">
      <c r="A48" s="24" t="s">
        <v>161</v>
      </c>
      <c r="B48" s="94">
        <v>2635</v>
      </c>
      <c r="C48" s="94">
        <v>71685</v>
      </c>
      <c r="D48" s="94">
        <v>23951</v>
      </c>
      <c r="E48" s="97">
        <v>515</v>
      </c>
      <c r="F48" s="97">
        <v>9574</v>
      </c>
      <c r="G48" s="97">
        <v>15158</v>
      </c>
      <c r="H48" s="97">
        <v>616</v>
      </c>
      <c r="I48" s="97">
        <v>605</v>
      </c>
      <c r="J48" s="97">
        <v>77</v>
      </c>
      <c r="K48" s="97">
        <v>59</v>
      </c>
      <c r="L48" s="97">
        <v>261</v>
      </c>
      <c r="M48" s="97">
        <v>460</v>
      </c>
      <c r="N48" s="97">
        <v>2886</v>
      </c>
      <c r="O48" s="97">
        <v>82158</v>
      </c>
      <c r="P48" s="97">
        <v>25382</v>
      </c>
    </row>
    <row r="49" spans="1:16" ht="12.75" customHeight="1">
      <c r="A49" s="24" t="s">
        <v>162</v>
      </c>
      <c r="B49" s="94">
        <v>2866</v>
      </c>
      <c r="C49" s="94">
        <v>79306</v>
      </c>
      <c r="D49" s="94">
        <v>23845</v>
      </c>
      <c r="E49" s="97">
        <v>891</v>
      </c>
      <c r="F49" s="97">
        <v>16524</v>
      </c>
      <c r="G49" s="97">
        <v>16249</v>
      </c>
      <c r="H49" s="97">
        <v>833</v>
      </c>
      <c r="I49" s="97">
        <v>766</v>
      </c>
      <c r="J49" s="97">
        <v>68</v>
      </c>
      <c r="K49" s="97">
        <v>113</v>
      </c>
      <c r="L49" s="97">
        <v>367</v>
      </c>
      <c r="M49" s="97">
        <v>376</v>
      </c>
      <c r="N49" s="97">
        <v>3296</v>
      </c>
      <c r="O49" s="97">
        <v>96811</v>
      </c>
      <c r="P49" s="97">
        <v>25571</v>
      </c>
    </row>
    <row r="50" spans="1:16" ht="12.75" customHeight="1">
      <c r="A50" s="24" t="s">
        <v>163</v>
      </c>
      <c r="B50" s="94">
        <v>3244</v>
      </c>
      <c r="C50" s="94">
        <v>97220</v>
      </c>
      <c r="D50" s="94">
        <v>26418</v>
      </c>
      <c r="E50" s="97">
        <v>1021</v>
      </c>
      <c r="F50" s="97">
        <v>19304</v>
      </c>
      <c r="G50" s="97">
        <v>16367</v>
      </c>
      <c r="H50" s="97">
        <v>1022</v>
      </c>
      <c r="I50" s="97">
        <v>1749</v>
      </c>
      <c r="J50" s="97">
        <v>69</v>
      </c>
      <c r="K50" s="97">
        <v>119</v>
      </c>
      <c r="L50" s="97">
        <v>397</v>
      </c>
      <c r="M50" s="97">
        <v>543</v>
      </c>
      <c r="N50" s="97">
        <v>3764</v>
      </c>
      <c r="O50" s="97">
        <v>118582</v>
      </c>
      <c r="P50" s="97">
        <v>27840</v>
      </c>
    </row>
    <row r="51" spans="1:16" ht="12.75" customHeight="1">
      <c r="A51" s="24" t="s">
        <v>97</v>
      </c>
      <c r="B51" s="94">
        <v>1366</v>
      </c>
      <c r="C51" s="94">
        <v>41408</v>
      </c>
      <c r="D51" s="94">
        <v>27651</v>
      </c>
      <c r="E51" s="97">
        <v>465</v>
      </c>
      <c r="F51" s="97">
        <v>9340</v>
      </c>
      <c r="G51" s="97">
        <v>18135</v>
      </c>
      <c r="H51" s="97">
        <v>434</v>
      </c>
      <c r="I51" s="97">
        <v>604</v>
      </c>
      <c r="J51" s="97">
        <v>65</v>
      </c>
      <c r="K51" s="97">
        <v>63</v>
      </c>
      <c r="L51" s="97">
        <v>275</v>
      </c>
      <c r="M51" s="97">
        <v>419</v>
      </c>
      <c r="N51" s="97">
        <v>1581</v>
      </c>
      <c r="O51" s="97">
        <v>51829</v>
      </c>
      <c r="P51" s="97">
        <v>30000</v>
      </c>
    </row>
    <row r="52" spans="1:16" s="13" customFormat="1" ht="12.75" customHeight="1">
      <c r="A52" s="16" t="s">
        <v>4</v>
      </c>
      <c r="B52" s="95">
        <v>29465</v>
      </c>
      <c r="C52" s="95">
        <v>798536</v>
      </c>
      <c r="D52" s="95">
        <v>21528</v>
      </c>
      <c r="E52" s="98">
        <v>4923</v>
      </c>
      <c r="F52" s="98">
        <v>83000</v>
      </c>
      <c r="G52" s="98">
        <v>14353</v>
      </c>
      <c r="H52" s="98">
        <v>6213</v>
      </c>
      <c r="I52" s="98">
        <v>5227</v>
      </c>
      <c r="J52" s="98">
        <v>54</v>
      </c>
      <c r="K52" s="98">
        <v>650</v>
      </c>
      <c r="L52" s="98">
        <v>2000</v>
      </c>
      <c r="M52" s="98">
        <v>228</v>
      </c>
      <c r="N52" s="98">
        <v>31728</v>
      </c>
      <c r="O52" s="98">
        <v>888751</v>
      </c>
      <c r="P52" s="98">
        <v>22788</v>
      </c>
    </row>
    <row r="53" spans="1:16" ht="12.75" customHeight="1">
      <c r="A53" s="2" t="s">
        <v>191</v>
      </c>
      <c r="B53" s="92"/>
      <c r="C53" s="92"/>
      <c r="D53" s="92"/>
      <c r="E53" s="92"/>
      <c r="F53" s="92"/>
      <c r="G53" s="92"/>
      <c r="H53" s="92"/>
      <c r="I53" s="92"/>
      <c r="J53" s="92"/>
      <c r="K53" s="92"/>
      <c r="L53" s="92"/>
      <c r="M53" s="92"/>
      <c r="N53" s="92"/>
      <c r="O53" s="92"/>
      <c r="P53" s="92"/>
    </row>
    <row r="54" spans="1:16" ht="12.75" customHeight="1">
      <c r="A54" s="24" t="s">
        <v>95</v>
      </c>
      <c r="B54" s="94">
        <v>54926</v>
      </c>
      <c r="C54" s="94">
        <v>2530474</v>
      </c>
      <c r="D54" s="94">
        <v>31916</v>
      </c>
      <c r="E54" s="97">
        <v>3538</v>
      </c>
      <c r="F54" s="97">
        <v>74415</v>
      </c>
      <c r="G54" s="97">
        <v>8746</v>
      </c>
      <c r="H54" s="97">
        <v>26025</v>
      </c>
      <c r="I54" s="97">
        <v>35983</v>
      </c>
      <c r="J54" s="97">
        <v>168</v>
      </c>
      <c r="K54" s="97">
        <v>1515</v>
      </c>
      <c r="L54" s="97">
        <v>6059</v>
      </c>
      <c r="M54" s="97">
        <v>160</v>
      </c>
      <c r="N54" s="97">
        <v>56696</v>
      </c>
      <c r="O54" s="97">
        <v>2646921</v>
      </c>
      <c r="P54" s="97">
        <v>31977</v>
      </c>
    </row>
    <row r="55" spans="1:16" ht="12.75" customHeight="1">
      <c r="A55" s="24" t="s">
        <v>96</v>
      </c>
      <c r="B55" s="94">
        <v>64253</v>
      </c>
      <c r="C55" s="94">
        <v>2414911</v>
      </c>
      <c r="D55" s="94">
        <v>22296</v>
      </c>
      <c r="E55" s="97">
        <v>5467</v>
      </c>
      <c r="F55" s="97">
        <v>87281</v>
      </c>
      <c r="G55" s="97">
        <v>6831</v>
      </c>
      <c r="H55" s="97">
        <v>31347</v>
      </c>
      <c r="I55" s="97">
        <v>51553</v>
      </c>
      <c r="J55" s="97">
        <v>151</v>
      </c>
      <c r="K55" s="97">
        <v>2529</v>
      </c>
      <c r="L55" s="97">
        <v>12559</v>
      </c>
      <c r="M55" s="97">
        <v>352</v>
      </c>
      <c r="N55" s="97">
        <v>67503</v>
      </c>
      <c r="O55" s="97">
        <v>2566505</v>
      </c>
      <c r="P55" s="97">
        <v>22300</v>
      </c>
    </row>
    <row r="56" spans="1:16" ht="12.75" customHeight="1">
      <c r="A56" s="24" t="s">
        <v>155</v>
      </c>
      <c r="B56" s="94">
        <v>93611</v>
      </c>
      <c r="C56" s="94">
        <v>3916626</v>
      </c>
      <c r="D56" s="94">
        <v>31012</v>
      </c>
      <c r="E56" s="97">
        <v>10428</v>
      </c>
      <c r="F56" s="97">
        <v>172649</v>
      </c>
      <c r="G56" s="97">
        <v>8332</v>
      </c>
      <c r="H56" s="97">
        <v>48480</v>
      </c>
      <c r="I56" s="97">
        <v>88765</v>
      </c>
      <c r="J56" s="97">
        <v>180</v>
      </c>
      <c r="K56" s="97">
        <v>4141</v>
      </c>
      <c r="L56" s="97">
        <v>32925</v>
      </c>
      <c r="M56" s="97">
        <v>579</v>
      </c>
      <c r="N56" s="97">
        <v>98849</v>
      </c>
      <c r="O56" s="97">
        <v>4211105</v>
      </c>
      <c r="P56" s="97">
        <v>31212</v>
      </c>
    </row>
    <row r="57" spans="1:16" ht="12.75" customHeight="1">
      <c r="A57" s="24" t="s">
        <v>156</v>
      </c>
      <c r="B57" s="94">
        <v>95208</v>
      </c>
      <c r="C57" s="94">
        <v>4219511</v>
      </c>
      <c r="D57" s="94">
        <v>35422</v>
      </c>
      <c r="E57" s="97">
        <v>11401</v>
      </c>
      <c r="F57" s="97">
        <v>200161</v>
      </c>
      <c r="G57" s="97">
        <v>8908</v>
      </c>
      <c r="H57" s="97">
        <v>53209</v>
      </c>
      <c r="I57" s="97">
        <v>99931</v>
      </c>
      <c r="J57" s="97">
        <v>189</v>
      </c>
      <c r="K57" s="97">
        <v>4473</v>
      </c>
      <c r="L57" s="97">
        <v>33653</v>
      </c>
      <c r="M57" s="97">
        <v>421</v>
      </c>
      <c r="N57" s="97">
        <v>101042</v>
      </c>
      <c r="O57" s="97">
        <v>4553169</v>
      </c>
      <c r="P57" s="97">
        <v>35458</v>
      </c>
    </row>
    <row r="58" spans="1:16" ht="12.75" customHeight="1">
      <c r="A58" s="24" t="s">
        <v>157</v>
      </c>
      <c r="B58" s="94">
        <v>87692</v>
      </c>
      <c r="C58" s="94">
        <v>4010842</v>
      </c>
      <c r="D58" s="94">
        <v>37697</v>
      </c>
      <c r="E58" s="97">
        <v>12035</v>
      </c>
      <c r="F58" s="97">
        <v>202208</v>
      </c>
      <c r="G58" s="97">
        <v>8725</v>
      </c>
      <c r="H58" s="97">
        <v>51458</v>
      </c>
      <c r="I58" s="97">
        <v>103824</v>
      </c>
      <c r="J58" s="97">
        <v>196</v>
      </c>
      <c r="K58" s="97">
        <v>4771</v>
      </c>
      <c r="L58" s="97">
        <v>32990</v>
      </c>
      <c r="M58" s="97">
        <v>305</v>
      </c>
      <c r="N58" s="97">
        <v>94280</v>
      </c>
      <c r="O58" s="97">
        <v>4349893</v>
      </c>
      <c r="P58" s="97">
        <v>37359</v>
      </c>
    </row>
    <row r="59" spans="1:16" ht="12.75" customHeight="1">
      <c r="A59" s="24" t="s">
        <v>158</v>
      </c>
      <c r="B59" s="94">
        <v>77664</v>
      </c>
      <c r="C59" s="94">
        <v>3799178</v>
      </c>
      <c r="D59" s="94">
        <v>40746</v>
      </c>
      <c r="E59" s="97">
        <v>11413</v>
      </c>
      <c r="F59" s="97">
        <v>216192</v>
      </c>
      <c r="G59" s="97">
        <v>9053</v>
      </c>
      <c r="H59" s="97">
        <v>48301</v>
      </c>
      <c r="I59" s="97">
        <v>97447</v>
      </c>
      <c r="J59" s="97">
        <v>200</v>
      </c>
      <c r="K59" s="97">
        <v>5233</v>
      </c>
      <c r="L59" s="97">
        <v>38308</v>
      </c>
      <c r="M59" s="97">
        <v>258</v>
      </c>
      <c r="N59" s="97">
        <v>84327</v>
      </c>
      <c r="O59" s="97">
        <v>4151252</v>
      </c>
      <c r="P59" s="97">
        <v>40013</v>
      </c>
    </row>
    <row r="60" spans="1:16" ht="12.75" customHeight="1">
      <c r="A60" s="24" t="s">
        <v>159</v>
      </c>
      <c r="B60" s="94">
        <v>67040</v>
      </c>
      <c r="C60" s="94">
        <v>3421761</v>
      </c>
      <c r="D60" s="94">
        <v>42269</v>
      </c>
      <c r="E60" s="97">
        <v>10184</v>
      </c>
      <c r="F60" s="97">
        <v>181573</v>
      </c>
      <c r="G60" s="97">
        <v>7832</v>
      </c>
      <c r="H60" s="97">
        <v>43856</v>
      </c>
      <c r="I60" s="97">
        <v>107668</v>
      </c>
      <c r="J60" s="97">
        <v>200</v>
      </c>
      <c r="K60" s="97">
        <v>5623</v>
      </c>
      <c r="L60" s="97">
        <v>42465</v>
      </c>
      <c r="M60" s="97">
        <v>321</v>
      </c>
      <c r="N60" s="97">
        <v>73539</v>
      </c>
      <c r="O60" s="97">
        <v>3753358</v>
      </c>
      <c r="P60" s="97">
        <v>41027</v>
      </c>
    </row>
    <row r="61" spans="1:16" ht="12.75" customHeight="1">
      <c r="A61" s="24" t="s">
        <v>160</v>
      </c>
      <c r="B61" s="94">
        <v>58070</v>
      </c>
      <c r="C61" s="94">
        <v>3067723</v>
      </c>
      <c r="D61" s="94">
        <v>43978</v>
      </c>
      <c r="E61" s="97">
        <v>9529</v>
      </c>
      <c r="F61" s="97">
        <v>174316</v>
      </c>
      <c r="G61" s="97">
        <v>8606</v>
      </c>
      <c r="H61" s="97">
        <v>38753</v>
      </c>
      <c r="I61" s="97">
        <v>111397</v>
      </c>
      <c r="J61" s="97">
        <v>183</v>
      </c>
      <c r="K61" s="97">
        <v>5160</v>
      </c>
      <c r="L61" s="97">
        <v>41800</v>
      </c>
      <c r="M61" s="97">
        <v>263</v>
      </c>
      <c r="N61" s="97">
        <v>63988</v>
      </c>
      <c r="O61" s="97">
        <v>3395279</v>
      </c>
      <c r="P61" s="97">
        <v>42549</v>
      </c>
    </row>
    <row r="62" spans="1:16" ht="12.75" customHeight="1">
      <c r="A62" s="24" t="s">
        <v>161</v>
      </c>
      <c r="B62" s="94">
        <v>48561</v>
      </c>
      <c r="C62" s="94">
        <v>2564417</v>
      </c>
      <c r="D62" s="94">
        <v>43765</v>
      </c>
      <c r="E62" s="97">
        <v>8321</v>
      </c>
      <c r="F62" s="97">
        <v>162904</v>
      </c>
      <c r="G62" s="97">
        <v>8810</v>
      </c>
      <c r="H62" s="97">
        <v>32412</v>
      </c>
      <c r="I62" s="97">
        <v>96509</v>
      </c>
      <c r="J62" s="97">
        <v>189</v>
      </c>
      <c r="K62" s="97">
        <v>4193</v>
      </c>
      <c r="L62" s="97">
        <v>27077</v>
      </c>
      <c r="M62" s="97">
        <v>229</v>
      </c>
      <c r="N62" s="97">
        <v>53745</v>
      </c>
      <c r="O62" s="97">
        <v>2850891</v>
      </c>
      <c r="P62" s="97">
        <v>42404</v>
      </c>
    </row>
    <row r="63" spans="1:16" ht="12.75" customHeight="1">
      <c r="A63" s="24" t="s">
        <v>162</v>
      </c>
      <c r="B63" s="94">
        <v>39150</v>
      </c>
      <c r="C63" s="94">
        <v>2013799</v>
      </c>
      <c r="D63" s="94">
        <v>42651</v>
      </c>
      <c r="E63" s="97">
        <v>7320</v>
      </c>
      <c r="F63" s="97">
        <v>130004</v>
      </c>
      <c r="G63" s="97">
        <v>8608</v>
      </c>
      <c r="H63" s="97">
        <v>26550</v>
      </c>
      <c r="I63" s="97">
        <v>85177</v>
      </c>
      <c r="J63" s="97">
        <v>175</v>
      </c>
      <c r="K63" s="97">
        <v>3854</v>
      </c>
      <c r="L63" s="97">
        <v>25625</v>
      </c>
      <c r="M63" s="97">
        <v>243</v>
      </c>
      <c r="N63" s="97">
        <v>43804</v>
      </c>
      <c r="O63" s="97">
        <v>2254384</v>
      </c>
      <c r="P63" s="97">
        <v>40875</v>
      </c>
    </row>
    <row r="64" spans="1:16" ht="12.75" customHeight="1">
      <c r="A64" s="24" t="s">
        <v>163</v>
      </c>
      <c r="B64" s="94">
        <v>34969</v>
      </c>
      <c r="C64" s="94">
        <v>1838685</v>
      </c>
      <c r="D64" s="94">
        <v>42543</v>
      </c>
      <c r="E64" s="97">
        <v>6794</v>
      </c>
      <c r="F64" s="97">
        <v>128264</v>
      </c>
      <c r="G64" s="97">
        <v>9782</v>
      </c>
      <c r="H64" s="97">
        <v>23792</v>
      </c>
      <c r="I64" s="97">
        <v>88039</v>
      </c>
      <c r="J64" s="97">
        <v>184</v>
      </c>
      <c r="K64" s="97">
        <v>3668</v>
      </c>
      <c r="L64" s="97">
        <v>24700</v>
      </c>
      <c r="M64" s="97">
        <v>233</v>
      </c>
      <c r="N64" s="97">
        <v>39424</v>
      </c>
      <c r="O64" s="97">
        <v>2079762</v>
      </c>
      <c r="P64" s="97">
        <v>40707</v>
      </c>
    </row>
    <row r="65" spans="1:16" ht="12.75" customHeight="1">
      <c r="A65" s="24" t="s">
        <v>97</v>
      </c>
      <c r="B65" s="94">
        <v>15116</v>
      </c>
      <c r="C65" s="94">
        <v>796957</v>
      </c>
      <c r="D65" s="94">
        <v>42533</v>
      </c>
      <c r="E65" s="97">
        <v>3034</v>
      </c>
      <c r="F65" s="97">
        <v>63974</v>
      </c>
      <c r="G65" s="97">
        <v>10915</v>
      </c>
      <c r="H65" s="97">
        <v>10434</v>
      </c>
      <c r="I65" s="97">
        <v>39141</v>
      </c>
      <c r="J65" s="97">
        <v>181</v>
      </c>
      <c r="K65" s="97">
        <v>1720</v>
      </c>
      <c r="L65" s="97">
        <v>8908</v>
      </c>
      <c r="M65" s="97">
        <v>216</v>
      </c>
      <c r="N65" s="97">
        <v>17120</v>
      </c>
      <c r="O65" s="97">
        <v>909113</v>
      </c>
      <c r="P65" s="97">
        <v>41164</v>
      </c>
    </row>
    <row r="66" spans="1:16" s="17" customFormat="1" ht="12.75" customHeight="1">
      <c r="A66" s="15" t="s">
        <v>4</v>
      </c>
      <c r="B66" s="96">
        <v>736252</v>
      </c>
      <c r="C66" s="96">
        <v>34594454</v>
      </c>
      <c r="D66" s="96">
        <v>37043</v>
      </c>
      <c r="E66" s="99">
        <v>99462</v>
      </c>
      <c r="F66" s="99">
        <v>1793903</v>
      </c>
      <c r="G66" s="99">
        <v>8606</v>
      </c>
      <c r="H66" s="99">
        <v>434624</v>
      </c>
      <c r="I66" s="99">
        <v>1005451</v>
      </c>
      <c r="J66" s="99">
        <v>184</v>
      </c>
      <c r="K66" s="99">
        <v>46888</v>
      </c>
      <c r="L66" s="99">
        <v>327109</v>
      </c>
      <c r="M66" s="99">
        <v>287</v>
      </c>
      <c r="N66" s="99">
        <v>794305</v>
      </c>
      <c r="O66" s="99">
        <v>37721075</v>
      </c>
      <c r="P66" s="99">
        <v>36518</v>
      </c>
    </row>
    <row r="67" ht="12.75" customHeight="1"/>
    <row r="68" spans="1:16" ht="12.75" customHeight="1">
      <c r="A68" s="190" t="s">
        <v>321</v>
      </c>
      <c r="B68" s="190"/>
      <c r="C68" s="190"/>
      <c r="D68" s="190"/>
      <c r="E68" s="190"/>
      <c r="F68" s="190"/>
      <c r="G68" s="190"/>
      <c r="H68" s="190"/>
      <c r="I68" s="190"/>
      <c r="J68" s="190"/>
      <c r="K68" s="190"/>
      <c r="L68" s="190"/>
      <c r="M68" s="190"/>
      <c r="N68" s="190"/>
      <c r="O68" s="190"/>
      <c r="P68" s="190"/>
    </row>
    <row r="69" spans="1:16" ht="12.75" customHeight="1">
      <c r="A69" s="190" t="s">
        <v>186</v>
      </c>
      <c r="B69" s="190"/>
      <c r="C69" s="190"/>
      <c r="D69" s="190"/>
      <c r="E69" s="190"/>
      <c r="F69" s="190"/>
      <c r="G69" s="190"/>
      <c r="H69" s="190"/>
      <c r="I69" s="190"/>
      <c r="J69" s="190"/>
      <c r="K69" s="190"/>
      <c r="L69" s="190"/>
      <c r="M69" s="190"/>
      <c r="N69" s="190"/>
      <c r="O69" s="190"/>
      <c r="P69" s="190"/>
    </row>
    <row r="70" spans="1:16" ht="12.75" customHeight="1">
      <c r="A70" s="190" t="s">
        <v>230</v>
      </c>
      <c r="B70" s="190"/>
      <c r="C70" s="190"/>
      <c r="D70" s="190"/>
      <c r="E70" s="190"/>
      <c r="F70" s="190"/>
      <c r="G70" s="190"/>
      <c r="H70" s="190"/>
      <c r="I70" s="190"/>
      <c r="J70" s="190"/>
      <c r="K70" s="190"/>
      <c r="L70" s="190"/>
      <c r="M70" s="190"/>
      <c r="N70" s="190"/>
      <c r="O70" s="190"/>
      <c r="P70" s="190"/>
    </row>
    <row r="71" spans="1:16" ht="12.75" customHeight="1">
      <c r="A71" s="190" t="s">
        <v>185</v>
      </c>
      <c r="B71" s="190"/>
      <c r="C71" s="190"/>
      <c r="D71" s="190"/>
      <c r="E71" s="190"/>
      <c r="F71" s="190"/>
      <c r="G71" s="190"/>
      <c r="H71" s="190"/>
      <c r="I71" s="190"/>
      <c r="J71" s="190"/>
      <c r="K71" s="190"/>
      <c r="L71" s="190"/>
      <c r="M71" s="190"/>
      <c r="N71" s="190"/>
      <c r="O71" s="190"/>
      <c r="P71" s="190"/>
    </row>
    <row r="72" spans="1:16" ht="12.75" customHeight="1">
      <c r="A72" s="191" t="s">
        <v>277</v>
      </c>
      <c r="B72" s="191"/>
      <c r="C72" s="191"/>
      <c r="D72" s="191"/>
      <c r="E72" s="191"/>
      <c r="F72" s="191"/>
      <c r="G72" s="191"/>
      <c r="H72" s="191"/>
      <c r="I72" s="191"/>
      <c r="J72" s="191"/>
      <c r="K72" s="191"/>
      <c r="L72" s="191"/>
      <c r="M72" s="191"/>
      <c r="N72" s="191"/>
      <c r="O72" s="191"/>
      <c r="P72" s="191"/>
    </row>
    <row r="73" ht="12.75" customHeight="1"/>
    <row r="74" ht="12.75" customHeight="1">
      <c r="A74" s="112" t="s">
        <v>295</v>
      </c>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sheet="1" objects="1" scenarios="1"/>
  <mergeCells count="10">
    <mergeCell ref="A68:P68"/>
    <mergeCell ref="A69:P69"/>
    <mergeCell ref="A70:P70"/>
    <mergeCell ref="A71:P71"/>
    <mergeCell ref="A72:P72"/>
    <mergeCell ref="B8:D8"/>
    <mergeCell ref="E8:G8"/>
    <mergeCell ref="H8:J8"/>
    <mergeCell ref="K8:M8"/>
    <mergeCell ref="N8:P8"/>
  </mergeCells>
  <hyperlinks>
    <hyperlink ref="A74"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0"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2.28125" style="2" customWidth="1"/>
    <col min="2" max="3" width="12.00390625" style="25" customWidth="1"/>
    <col min="4" max="4" width="13.7109375" style="25" customWidth="1"/>
    <col min="5" max="6" width="12.00390625" style="25" customWidth="1"/>
    <col min="7" max="7" width="13.7109375" style="25" customWidth="1"/>
    <col min="8" max="9" width="12.00390625" style="25" customWidth="1"/>
    <col min="10" max="10" width="13.7109375" style="25" customWidth="1"/>
    <col min="11" max="12" width="12.00390625" style="25" customWidth="1"/>
    <col min="13" max="13" width="13.7109375" style="25" customWidth="1"/>
    <col min="14" max="14" width="11.8515625" style="25" customWidth="1"/>
    <col min="15" max="15" width="12.00390625" style="25" customWidth="1"/>
    <col min="16" max="16" width="13.7109375" style="25" customWidth="1"/>
    <col min="17" max="16384" width="9.140625" style="25" customWidth="1"/>
  </cols>
  <sheetData>
    <row r="1" spans="1:16" ht="60" customHeight="1">
      <c r="A1" s="65" t="s">
        <v>167</v>
      </c>
      <c r="B1" s="39"/>
      <c r="C1" s="38"/>
      <c r="D1" s="38"/>
      <c r="E1" s="67"/>
      <c r="F1" s="67"/>
      <c r="G1" s="67"/>
      <c r="H1" s="67"/>
      <c r="I1" s="67"/>
      <c r="J1" s="67"/>
      <c r="K1" s="67"/>
      <c r="L1" s="67"/>
      <c r="M1" s="67"/>
      <c r="N1" s="67"/>
      <c r="O1" s="67"/>
      <c r="P1" s="67"/>
    </row>
    <row r="2" spans="1:4" ht="14.25" customHeight="1">
      <c r="A2" s="52" t="s">
        <v>170</v>
      </c>
      <c r="B2" s="52"/>
      <c r="C2" s="52"/>
      <c r="D2" s="52"/>
    </row>
    <row r="3" spans="1:4" ht="13.5" customHeight="1">
      <c r="A3" s="53" t="s">
        <v>325</v>
      </c>
      <c r="B3" s="54"/>
      <c r="C3" s="54"/>
      <c r="D3" s="54"/>
    </row>
    <row r="4" ht="11.25" customHeight="1">
      <c r="A4" s="53"/>
    </row>
    <row r="5" ht="15" customHeight="1">
      <c r="A5" s="55" t="s">
        <v>176</v>
      </c>
    </row>
    <row r="6" ht="11.25" customHeight="1">
      <c r="A6" s="55"/>
    </row>
    <row r="7" ht="22.5" customHeight="1">
      <c r="A7" s="56" t="s">
        <v>307</v>
      </c>
    </row>
    <row r="8" spans="1:16" s="134" customFormat="1" ht="30" customHeight="1">
      <c r="A8" s="129"/>
      <c r="B8" s="192" t="s">
        <v>147</v>
      </c>
      <c r="C8" s="192"/>
      <c r="D8" s="192"/>
      <c r="E8" s="192" t="s">
        <v>150</v>
      </c>
      <c r="F8" s="192"/>
      <c r="G8" s="192"/>
      <c r="H8" s="192" t="s">
        <v>213</v>
      </c>
      <c r="I8" s="192"/>
      <c r="J8" s="192"/>
      <c r="K8" s="192" t="s">
        <v>315</v>
      </c>
      <c r="L8" s="192"/>
      <c r="M8" s="192"/>
      <c r="N8" s="192" t="s">
        <v>316</v>
      </c>
      <c r="O8" s="192"/>
      <c r="P8" s="192"/>
    </row>
    <row r="9" spans="1:16" s="27" customFormat="1" ht="22.5" customHeight="1">
      <c r="A9" s="17"/>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2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ht="12.75" customHeight="1">
      <c r="A11" s="2" t="s">
        <v>1</v>
      </c>
    </row>
    <row r="12" spans="1:16" ht="12.75" customHeight="1">
      <c r="A12" s="24" t="s">
        <v>71</v>
      </c>
      <c r="B12" s="94">
        <v>146612</v>
      </c>
      <c r="C12" s="94">
        <v>8405205</v>
      </c>
      <c r="D12" s="94">
        <v>45907</v>
      </c>
      <c r="E12" s="97">
        <v>17809</v>
      </c>
      <c r="F12" s="97">
        <v>362571</v>
      </c>
      <c r="G12" s="97">
        <v>7730</v>
      </c>
      <c r="H12" s="97">
        <v>98213</v>
      </c>
      <c r="I12" s="97">
        <v>201948</v>
      </c>
      <c r="J12" s="97">
        <v>241</v>
      </c>
      <c r="K12" s="97">
        <v>9495</v>
      </c>
      <c r="L12" s="97">
        <v>50011</v>
      </c>
      <c r="M12" s="97">
        <v>139</v>
      </c>
      <c r="N12" s="94">
        <v>155059</v>
      </c>
      <c r="O12" s="94">
        <v>9019549</v>
      </c>
      <c r="P12" s="94">
        <v>45399</v>
      </c>
    </row>
    <row r="13" spans="1:16" ht="12.75" customHeight="1">
      <c r="A13" s="24" t="s">
        <v>72</v>
      </c>
      <c r="B13" s="94">
        <v>118444</v>
      </c>
      <c r="C13" s="94">
        <v>5863382</v>
      </c>
      <c r="D13" s="94">
        <v>42124</v>
      </c>
      <c r="E13" s="97">
        <v>15325</v>
      </c>
      <c r="F13" s="97">
        <v>250963</v>
      </c>
      <c r="G13" s="97">
        <v>6886</v>
      </c>
      <c r="H13" s="97">
        <v>77312</v>
      </c>
      <c r="I13" s="97">
        <v>128762</v>
      </c>
      <c r="J13" s="97">
        <v>203</v>
      </c>
      <c r="K13" s="97">
        <v>6472</v>
      </c>
      <c r="L13" s="97">
        <v>24199</v>
      </c>
      <c r="M13" s="97">
        <v>116</v>
      </c>
      <c r="N13" s="94">
        <v>126992</v>
      </c>
      <c r="O13" s="94">
        <v>6267391</v>
      </c>
      <c r="P13" s="94">
        <v>41129</v>
      </c>
    </row>
    <row r="14" spans="1:16" ht="12.75" customHeight="1">
      <c r="A14" s="24" t="s">
        <v>73</v>
      </c>
      <c r="B14" s="94">
        <v>73781</v>
      </c>
      <c r="C14" s="94">
        <v>3991510</v>
      </c>
      <c r="D14" s="94">
        <v>43996</v>
      </c>
      <c r="E14" s="97">
        <v>9661</v>
      </c>
      <c r="F14" s="97">
        <v>201105</v>
      </c>
      <c r="G14" s="97">
        <v>7222</v>
      </c>
      <c r="H14" s="97">
        <v>46005</v>
      </c>
      <c r="I14" s="97">
        <v>131856</v>
      </c>
      <c r="J14" s="97">
        <v>197</v>
      </c>
      <c r="K14" s="97">
        <v>5326</v>
      </c>
      <c r="L14" s="97">
        <v>26453</v>
      </c>
      <c r="M14" s="97">
        <v>238</v>
      </c>
      <c r="N14" s="94">
        <v>79179</v>
      </c>
      <c r="O14" s="94">
        <v>4350827</v>
      </c>
      <c r="P14" s="94">
        <v>43527</v>
      </c>
    </row>
    <row r="15" spans="1:16" ht="12.75" customHeight="1">
      <c r="A15" s="24" t="s">
        <v>74</v>
      </c>
      <c r="B15" s="94">
        <v>28724</v>
      </c>
      <c r="C15" s="94">
        <v>1318206</v>
      </c>
      <c r="D15" s="94">
        <v>38537</v>
      </c>
      <c r="E15" s="97">
        <v>4187</v>
      </c>
      <c r="F15" s="97">
        <v>80436</v>
      </c>
      <c r="G15" s="97">
        <v>8052</v>
      </c>
      <c r="H15" s="97">
        <v>17941</v>
      </c>
      <c r="I15" s="97">
        <v>31272</v>
      </c>
      <c r="J15" s="97">
        <v>175</v>
      </c>
      <c r="K15" s="97">
        <v>1388</v>
      </c>
      <c r="L15" s="97">
        <v>6795</v>
      </c>
      <c r="M15" s="97">
        <v>263</v>
      </c>
      <c r="N15" s="94">
        <v>30978</v>
      </c>
      <c r="O15" s="94">
        <v>1436759</v>
      </c>
      <c r="P15" s="94">
        <v>37950</v>
      </c>
    </row>
    <row r="16" spans="1:16" ht="12.75" customHeight="1">
      <c r="A16" s="24" t="s">
        <v>75</v>
      </c>
      <c r="B16" s="94">
        <v>79102</v>
      </c>
      <c r="C16" s="94">
        <v>4576991</v>
      </c>
      <c r="D16" s="94">
        <v>47385</v>
      </c>
      <c r="E16" s="97">
        <v>9662</v>
      </c>
      <c r="F16" s="97">
        <v>236391</v>
      </c>
      <c r="G16" s="97">
        <v>10423</v>
      </c>
      <c r="H16" s="97">
        <v>47058</v>
      </c>
      <c r="I16" s="97">
        <v>127589</v>
      </c>
      <c r="J16" s="97">
        <v>174</v>
      </c>
      <c r="K16" s="97">
        <v>4927</v>
      </c>
      <c r="L16" s="97">
        <v>33606</v>
      </c>
      <c r="M16" s="97">
        <v>240</v>
      </c>
      <c r="N16" s="94">
        <v>84176</v>
      </c>
      <c r="O16" s="94">
        <v>4974718</v>
      </c>
      <c r="P16" s="94">
        <v>47591</v>
      </c>
    </row>
    <row r="17" spans="1:16" ht="12.75" customHeight="1">
      <c r="A17" s="24" t="s">
        <v>76</v>
      </c>
      <c r="B17" s="94">
        <v>2996</v>
      </c>
      <c r="C17" s="94">
        <v>154173</v>
      </c>
      <c r="D17" s="94">
        <v>37613</v>
      </c>
      <c r="E17" s="97">
        <v>484</v>
      </c>
      <c r="F17" s="97">
        <v>13539</v>
      </c>
      <c r="G17" s="97">
        <v>8485</v>
      </c>
      <c r="H17" s="97">
        <v>1944</v>
      </c>
      <c r="I17" s="97">
        <v>5805</v>
      </c>
      <c r="J17" s="97">
        <v>283</v>
      </c>
      <c r="K17" s="97">
        <v>246</v>
      </c>
      <c r="L17" s="97">
        <v>696</v>
      </c>
      <c r="M17" s="97">
        <v>219</v>
      </c>
      <c r="N17" s="94">
        <v>3208</v>
      </c>
      <c r="O17" s="94">
        <v>173887</v>
      </c>
      <c r="P17" s="94">
        <v>38674</v>
      </c>
    </row>
    <row r="18" spans="1:16" ht="12.75" customHeight="1">
      <c r="A18" s="24" t="s">
        <v>77</v>
      </c>
      <c r="B18" s="94">
        <v>4625</v>
      </c>
      <c r="C18" s="94">
        <v>233287</v>
      </c>
      <c r="D18" s="94">
        <v>45254</v>
      </c>
      <c r="E18" s="97">
        <v>353</v>
      </c>
      <c r="F18" s="97">
        <v>7490</v>
      </c>
      <c r="G18" s="97">
        <v>7755</v>
      </c>
      <c r="H18" s="97">
        <v>2008</v>
      </c>
      <c r="I18" s="97">
        <v>1544</v>
      </c>
      <c r="J18" s="97">
        <v>105</v>
      </c>
      <c r="K18" s="97">
        <v>169</v>
      </c>
      <c r="L18" s="97">
        <v>906</v>
      </c>
      <c r="M18" s="97">
        <v>448</v>
      </c>
      <c r="N18" s="94">
        <v>4707</v>
      </c>
      <c r="O18" s="94">
        <v>243365</v>
      </c>
      <c r="P18" s="94">
        <v>45538</v>
      </c>
    </row>
    <row r="19" spans="1:16" s="33" customFormat="1" ht="12.75" customHeight="1">
      <c r="A19" s="24" t="s">
        <v>78</v>
      </c>
      <c r="B19" s="94">
        <v>8821</v>
      </c>
      <c r="C19" s="94">
        <v>457079</v>
      </c>
      <c r="D19" s="94">
        <v>45465</v>
      </c>
      <c r="E19" s="97">
        <v>738</v>
      </c>
      <c r="F19" s="97">
        <v>12186</v>
      </c>
      <c r="G19" s="97">
        <v>6088</v>
      </c>
      <c r="H19" s="97">
        <v>5532</v>
      </c>
      <c r="I19" s="97">
        <v>1084</v>
      </c>
      <c r="J19" s="97">
        <v>165</v>
      </c>
      <c r="K19" s="97">
        <v>422</v>
      </c>
      <c r="L19" s="97">
        <v>3239</v>
      </c>
      <c r="M19" s="97">
        <v>172</v>
      </c>
      <c r="N19" s="94">
        <v>9113</v>
      </c>
      <c r="O19" s="94">
        <v>473502</v>
      </c>
      <c r="P19" s="94">
        <v>45086</v>
      </c>
    </row>
    <row r="20" spans="1:16" s="33" customFormat="1" ht="12.75" customHeight="1">
      <c r="A20" s="16" t="s">
        <v>274</v>
      </c>
      <c r="B20" s="95">
        <v>471526</v>
      </c>
      <c r="C20" s="95">
        <v>25542584</v>
      </c>
      <c r="D20" s="95">
        <v>44287</v>
      </c>
      <c r="E20" s="98">
        <v>59001</v>
      </c>
      <c r="F20" s="98">
        <v>1180622</v>
      </c>
      <c r="G20" s="98">
        <v>7757</v>
      </c>
      <c r="H20" s="98">
        <v>303711</v>
      </c>
      <c r="I20" s="98">
        <v>644443</v>
      </c>
      <c r="J20" s="98">
        <v>208</v>
      </c>
      <c r="K20" s="98">
        <v>29427</v>
      </c>
      <c r="L20" s="98">
        <v>156006</v>
      </c>
      <c r="M20" s="98">
        <v>172</v>
      </c>
      <c r="N20" s="95">
        <v>503533</v>
      </c>
      <c r="O20" s="95">
        <v>27523491</v>
      </c>
      <c r="P20" s="95">
        <v>43593</v>
      </c>
    </row>
    <row r="21" spans="1:16" ht="12.75" customHeight="1">
      <c r="A21" s="2" t="s">
        <v>2</v>
      </c>
      <c r="B21" s="94"/>
      <c r="C21" s="94"/>
      <c r="D21" s="94"/>
      <c r="E21" s="97"/>
      <c r="F21" s="97"/>
      <c r="G21" s="97"/>
      <c r="H21" s="97"/>
      <c r="I21" s="97"/>
      <c r="J21" s="97"/>
      <c r="K21" s="97"/>
      <c r="L21" s="97"/>
      <c r="M21" s="97"/>
      <c r="N21" s="94"/>
      <c r="O21" s="94"/>
      <c r="P21" s="94"/>
    </row>
    <row r="22" spans="1:16" ht="12.75" customHeight="1">
      <c r="A22" s="24" t="s">
        <v>71</v>
      </c>
      <c r="B22" s="94">
        <v>75929</v>
      </c>
      <c r="C22" s="94">
        <v>2866539</v>
      </c>
      <c r="D22" s="94">
        <v>29869</v>
      </c>
      <c r="E22" s="97">
        <v>12439</v>
      </c>
      <c r="F22" s="97">
        <v>198019</v>
      </c>
      <c r="G22" s="97">
        <v>10789</v>
      </c>
      <c r="H22" s="97">
        <v>41508</v>
      </c>
      <c r="I22" s="97">
        <v>121708</v>
      </c>
      <c r="J22" s="97">
        <v>163</v>
      </c>
      <c r="K22" s="97">
        <v>5340</v>
      </c>
      <c r="L22" s="97">
        <v>52592</v>
      </c>
      <c r="M22" s="97">
        <v>668</v>
      </c>
      <c r="N22" s="94">
        <v>83706</v>
      </c>
      <c r="O22" s="94">
        <v>3238795</v>
      </c>
      <c r="P22" s="94">
        <v>29620</v>
      </c>
    </row>
    <row r="23" spans="1:16" ht="12.75" customHeight="1">
      <c r="A23" s="24" t="s">
        <v>72</v>
      </c>
      <c r="B23" s="94">
        <v>49325</v>
      </c>
      <c r="C23" s="94">
        <v>1814568</v>
      </c>
      <c r="D23" s="94">
        <v>30730</v>
      </c>
      <c r="E23" s="97">
        <v>8119</v>
      </c>
      <c r="F23" s="97">
        <v>117071</v>
      </c>
      <c r="G23" s="97">
        <v>9137</v>
      </c>
      <c r="H23" s="97">
        <v>27207</v>
      </c>
      <c r="I23" s="97">
        <v>88490</v>
      </c>
      <c r="J23" s="97">
        <v>156</v>
      </c>
      <c r="K23" s="97">
        <v>3345</v>
      </c>
      <c r="L23" s="97">
        <v>29391</v>
      </c>
      <c r="M23" s="97">
        <v>612</v>
      </c>
      <c r="N23" s="94">
        <v>55475</v>
      </c>
      <c r="O23" s="94">
        <v>2049500</v>
      </c>
      <c r="P23" s="94">
        <v>30076</v>
      </c>
    </row>
    <row r="24" spans="1:16" ht="12.75" customHeight="1">
      <c r="A24" s="24" t="s">
        <v>73</v>
      </c>
      <c r="B24" s="94">
        <v>31570</v>
      </c>
      <c r="C24" s="94">
        <v>1210732</v>
      </c>
      <c r="D24" s="94">
        <v>29865</v>
      </c>
      <c r="E24" s="97">
        <v>4852</v>
      </c>
      <c r="F24" s="97">
        <v>69868</v>
      </c>
      <c r="G24" s="97">
        <v>6551</v>
      </c>
      <c r="H24" s="97">
        <v>18150</v>
      </c>
      <c r="I24" s="97">
        <v>60055</v>
      </c>
      <c r="J24" s="97">
        <v>149</v>
      </c>
      <c r="K24" s="97">
        <v>3069</v>
      </c>
      <c r="L24" s="97">
        <v>32585</v>
      </c>
      <c r="M24" s="97">
        <v>2208</v>
      </c>
      <c r="N24" s="94">
        <v>34892</v>
      </c>
      <c r="O24" s="94">
        <v>1373365</v>
      </c>
      <c r="P24" s="94">
        <v>30292</v>
      </c>
    </row>
    <row r="25" spans="1:16" ht="12.75" customHeight="1">
      <c r="A25" s="24" t="s">
        <v>74</v>
      </c>
      <c r="B25" s="94">
        <v>8110</v>
      </c>
      <c r="C25" s="94">
        <v>280431</v>
      </c>
      <c r="D25" s="94">
        <v>28205</v>
      </c>
      <c r="E25" s="97">
        <v>1357</v>
      </c>
      <c r="F25" s="97">
        <v>23917</v>
      </c>
      <c r="G25" s="97">
        <v>7955</v>
      </c>
      <c r="H25" s="97">
        <v>4590</v>
      </c>
      <c r="I25" s="97">
        <v>17457</v>
      </c>
      <c r="J25" s="97">
        <v>155</v>
      </c>
      <c r="K25" s="97">
        <v>810</v>
      </c>
      <c r="L25" s="97">
        <v>10094</v>
      </c>
      <c r="M25" s="97">
        <v>4258</v>
      </c>
      <c r="N25" s="94">
        <v>9300</v>
      </c>
      <c r="O25" s="94">
        <v>331889</v>
      </c>
      <c r="P25" s="94">
        <v>28491</v>
      </c>
    </row>
    <row r="26" spans="1:16" ht="12.75" customHeight="1">
      <c r="A26" s="24" t="s">
        <v>75</v>
      </c>
      <c r="B26" s="94">
        <v>23314</v>
      </c>
      <c r="C26" s="94">
        <v>899729</v>
      </c>
      <c r="D26" s="94">
        <v>30679</v>
      </c>
      <c r="E26" s="97">
        <v>3375</v>
      </c>
      <c r="F26" s="97">
        <v>56249</v>
      </c>
      <c r="G26" s="97">
        <v>9310</v>
      </c>
      <c r="H26" s="97">
        <v>13353</v>
      </c>
      <c r="I26" s="97">
        <v>50517</v>
      </c>
      <c r="J26" s="97">
        <v>185</v>
      </c>
      <c r="K26" s="97">
        <v>2692</v>
      </c>
      <c r="L26" s="97">
        <v>33543</v>
      </c>
      <c r="M26" s="97">
        <v>5158</v>
      </c>
      <c r="N26" s="94">
        <v>25931</v>
      </c>
      <c r="O26" s="94">
        <v>1040038</v>
      </c>
      <c r="P26" s="94">
        <v>31772</v>
      </c>
    </row>
    <row r="27" spans="1:16" ht="12.75" customHeight="1">
      <c r="A27" s="24" t="s">
        <v>76</v>
      </c>
      <c r="B27" s="94">
        <v>1807</v>
      </c>
      <c r="C27" s="94">
        <v>60916</v>
      </c>
      <c r="D27" s="94">
        <v>25771</v>
      </c>
      <c r="E27" s="97">
        <v>327</v>
      </c>
      <c r="F27" s="97">
        <v>4251</v>
      </c>
      <c r="G27" s="97">
        <v>6126</v>
      </c>
      <c r="H27" s="97">
        <v>1084</v>
      </c>
      <c r="I27" s="97">
        <v>3451</v>
      </c>
      <c r="J27" s="97">
        <v>203</v>
      </c>
      <c r="K27" s="97">
        <v>231</v>
      </c>
      <c r="L27" s="97">
        <v>2555</v>
      </c>
      <c r="M27" s="97">
        <v>3361</v>
      </c>
      <c r="N27" s="94">
        <v>2037</v>
      </c>
      <c r="O27" s="94">
        <v>71178</v>
      </c>
      <c r="P27" s="94">
        <v>27575</v>
      </c>
    </row>
    <row r="28" spans="1:16" ht="12.75" customHeight="1">
      <c r="A28" s="24" t="s">
        <v>77</v>
      </c>
      <c r="B28" s="94">
        <v>1793</v>
      </c>
      <c r="C28" s="94">
        <v>61693</v>
      </c>
      <c r="D28" s="94">
        <v>30899</v>
      </c>
      <c r="E28" s="97">
        <v>225</v>
      </c>
      <c r="F28" s="97">
        <v>4651</v>
      </c>
      <c r="G28" s="97">
        <v>11230</v>
      </c>
      <c r="H28" s="97">
        <v>712</v>
      </c>
      <c r="I28" s="97">
        <v>733</v>
      </c>
      <c r="J28" s="97">
        <v>74</v>
      </c>
      <c r="K28" s="97">
        <v>68</v>
      </c>
      <c r="L28" s="97">
        <v>524</v>
      </c>
      <c r="M28" s="97">
        <v>804</v>
      </c>
      <c r="N28" s="94">
        <v>1867</v>
      </c>
      <c r="O28" s="94">
        <v>67609</v>
      </c>
      <c r="P28" s="94">
        <v>31365</v>
      </c>
    </row>
    <row r="29" spans="1:16" s="33" customFormat="1" ht="12.75" customHeight="1">
      <c r="A29" s="24" t="s">
        <v>78</v>
      </c>
      <c r="B29" s="94">
        <v>3748</v>
      </c>
      <c r="C29" s="94">
        <v>140574</v>
      </c>
      <c r="D29" s="94">
        <v>31477</v>
      </c>
      <c r="E29" s="97">
        <v>380</v>
      </c>
      <c r="F29" s="97">
        <v>6258</v>
      </c>
      <c r="G29" s="97">
        <v>8390</v>
      </c>
      <c r="H29" s="97">
        <v>2195</v>
      </c>
      <c r="I29" s="97">
        <v>2164</v>
      </c>
      <c r="J29" s="97">
        <v>129</v>
      </c>
      <c r="K29" s="97">
        <v>237</v>
      </c>
      <c r="L29" s="97">
        <v>2008</v>
      </c>
      <c r="M29" s="97">
        <v>409</v>
      </c>
      <c r="N29" s="94">
        <v>3987</v>
      </c>
      <c r="O29" s="94">
        <v>150868</v>
      </c>
      <c r="P29" s="94">
        <v>31616</v>
      </c>
    </row>
    <row r="30" spans="1:16" s="33" customFormat="1" ht="12.75" customHeight="1">
      <c r="A30" s="16" t="s">
        <v>274</v>
      </c>
      <c r="B30" s="95">
        <v>198493</v>
      </c>
      <c r="C30" s="95">
        <v>7447511</v>
      </c>
      <c r="D30" s="95">
        <v>30016</v>
      </c>
      <c r="E30" s="98">
        <v>31380</v>
      </c>
      <c r="F30" s="98">
        <v>485697</v>
      </c>
      <c r="G30" s="98">
        <v>9422</v>
      </c>
      <c r="H30" s="98">
        <v>111040</v>
      </c>
      <c r="I30" s="98">
        <v>348835</v>
      </c>
      <c r="J30" s="98">
        <v>160</v>
      </c>
      <c r="K30" s="98">
        <v>16164</v>
      </c>
      <c r="L30" s="98">
        <v>167304</v>
      </c>
      <c r="M30" s="98">
        <v>1361</v>
      </c>
      <c r="N30" s="95">
        <v>220768</v>
      </c>
      <c r="O30" s="95">
        <v>8449477</v>
      </c>
      <c r="P30" s="95">
        <v>30000</v>
      </c>
    </row>
    <row r="31" spans="1:16" ht="12.75" customHeight="1">
      <c r="A31" s="2" t="s">
        <v>3</v>
      </c>
      <c r="B31" s="94"/>
      <c r="C31" s="94"/>
      <c r="D31" s="94"/>
      <c r="E31" s="97"/>
      <c r="F31" s="97"/>
      <c r="G31" s="97"/>
      <c r="H31" s="97"/>
      <c r="I31" s="97"/>
      <c r="J31" s="97"/>
      <c r="K31" s="97"/>
      <c r="L31" s="97"/>
      <c r="M31" s="97"/>
      <c r="N31" s="94"/>
      <c r="O31" s="94"/>
      <c r="P31" s="94"/>
    </row>
    <row r="32" spans="1:16" ht="12.75" customHeight="1">
      <c r="A32" s="24" t="s">
        <v>71</v>
      </c>
      <c r="B32" s="94">
        <v>9572</v>
      </c>
      <c r="C32" s="94">
        <v>237681</v>
      </c>
      <c r="D32" s="94">
        <v>20425</v>
      </c>
      <c r="E32" s="97">
        <v>1790</v>
      </c>
      <c r="F32" s="97">
        <v>29279</v>
      </c>
      <c r="G32" s="97">
        <v>15506</v>
      </c>
      <c r="H32" s="97">
        <v>2249</v>
      </c>
      <c r="I32" s="97">
        <v>918</v>
      </c>
      <c r="J32" s="97">
        <v>75</v>
      </c>
      <c r="K32" s="97">
        <v>206</v>
      </c>
      <c r="L32" s="97">
        <v>658</v>
      </c>
      <c r="M32" s="97">
        <v>406</v>
      </c>
      <c r="N32" s="94">
        <v>10289</v>
      </c>
      <c r="O32" s="94">
        <v>268660</v>
      </c>
      <c r="P32" s="94">
        <v>22314</v>
      </c>
    </row>
    <row r="33" spans="1:16" ht="12.75" customHeight="1">
      <c r="A33" s="24" t="s">
        <v>72</v>
      </c>
      <c r="B33" s="94">
        <v>8021</v>
      </c>
      <c r="C33" s="94">
        <v>206549</v>
      </c>
      <c r="D33" s="94">
        <v>22833</v>
      </c>
      <c r="E33" s="97">
        <v>1522</v>
      </c>
      <c r="F33" s="97">
        <v>24828</v>
      </c>
      <c r="G33" s="97">
        <v>13114</v>
      </c>
      <c r="H33" s="97">
        <v>1709</v>
      </c>
      <c r="I33" s="97">
        <v>2585</v>
      </c>
      <c r="J33" s="97">
        <v>34</v>
      </c>
      <c r="K33" s="97">
        <v>230</v>
      </c>
      <c r="L33" s="97">
        <v>658</v>
      </c>
      <c r="M33" s="97">
        <v>78</v>
      </c>
      <c r="N33" s="94">
        <v>8870</v>
      </c>
      <c r="O33" s="94">
        <v>234641</v>
      </c>
      <c r="P33" s="94">
        <v>23395</v>
      </c>
    </row>
    <row r="34" spans="1:16" ht="12.75" customHeight="1">
      <c r="A34" s="24" t="s">
        <v>73</v>
      </c>
      <c r="B34" s="94">
        <v>3820</v>
      </c>
      <c r="C34" s="94">
        <v>83579</v>
      </c>
      <c r="D34" s="94">
        <v>17361</v>
      </c>
      <c r="E34" s="97">
        <v>427</v>
      </c>
      <c r="F34" s="97">
        <v>6620</v>
      </c>
      <c r="G34" s="97">
        <v>12369</v>
      </c>
      <c r="H34" s="97">
        <v>593</v>
      </c>
      <c r="I34" s="97">
        <v>849</v>
      </c>
      <c r="J34" s="97">
        <v>60</v>
      </c>
      <c r="K34" s="97">
        <v>64</v>
      </c>
      <c r="L34" s="97">
        <v>263</v>
      </c>
      <c r="M34" s="97">
        <v>495</v>
      </c>
      <c r="N34" s="94">
        <v>3993</v>
      </c>
      <c r="O34" s="94">
        <v>91272</v>
      </c>
      <c r="P34" s="94">
        <v>18838</v>
      </c>
    </row>
    <row r="35" spans="1:16" ht="12.75" customHeight="1">
      <c r="A35" s="24" t="s">
        <v>74</v>
      </c>
      <c r="B35" s="94">
        <v>2436</v>
      </c>
      <c r="C35" s="94">
        <v>117757</v>
      </c>
      <c r="D35" s="94">
        <v>22615</v>
      </c>
      <c r="E35" s="97">
        <v>402</v>
      </c>
      <c r="F35" s="97">
        <v>7622</v>
      </c>
      <c r="G35" s="97">
        <v>15415</v>
      </c>
      <c r="H35" s="97">
        <v>561</v>
      </c>
      <c r="I35" s="97">
        <v>1145</v>
      </c>
      <c r="J35" s="97">
        <v>100</v>
      </c>
      <c r="K35" s="97">
        <v>60</v>
      </c>
      <c r="L35" s="97">
        <v>267</v>
      </c>
      <c r="M35" s="97">
        <v>1446</v>
      </c>
      <c r="N35" s="94">
        <v>2747</v>
      </c>
      <c r="O35" s="94">
        <v>126775</v>
      </c>
      <c r="P35" s="94">
        <v>23035</v>
      </c>
    </row>
    <row r="36" spans="1:16" ht="12.75" customHeight="1">
      <c r="A36" s="24" t="s">
        <v>75</v>
      </c>
      <c r="B36" s="94">
        <v>4326</v>
      </c>
      <c r="C36" s="94">
        <v>122663</v>
      </c>
      <c r="D36" s="94">
        <v>24975</v>
      </c>
      <c r="E36" s="97">
        <v>647</v>
      </c>
      <c r="F36" s="97">
        <v>12313</v>
      </c>
      <c r="G36" s="97">
        <v>14248</v>
      </c>
      <c r="H36" s="97">
        <v>823</v>
      </c>
      <c r="I36" s="97">
        <v>-212</v>
      </c>
      <c r="J36" s="97">
        <v>35</v>
      </c>
      <c r="K36" s="97">
        <v>74</v>
      </c>
      <c r="L36" s="97">
        <v>123</v>
      </c>
      <c r="M36" s="97">
        <v>183</v>
      </c>
      <c r="N36" s="94">
        <v>4508</v>
      </c>
      <c r="O36" s="94">
        <v>135082</v>
      </c>
      <c r="P36" s="94">
        <v>27273</v>
      </c>
    </row>
    <row r="37" spans="1:16" ht="12.75" customHeight="1">
      <c r="A37" s="24" t="s">
        <v>76</v>
      </c>
      <c r="B37" s="94">
        <v>416</v>
      </c>
      <c r="C37" s="94">
        <v>6789</v>
      </c>
      <c r="D37" s="94">
        <v>8216</v>
      </c>
      <c r="E37" s="97">
        <v>32</v>
      </c>
      <c r="F37" s="97">
        <v>535</v>
      </c>
      <c r="G37" s="97">
        <v>16052</v>
      </c>
      <c r="H37" s="97">
        <v>83</v>
      </c>
      <c r="I37" s="97">
        <v>-36</v>
      </c>
      <c r="J37" s="97">
        <v>48</v>
      </c>
      <c r="K37" s="97"/>
      <c r="L37" s="97"/>
      <c r="M37" s="97"/>
      <c r="N37" s="94">
        <v>422</v>
      </c>
      <c r="O37" s="94">
        <v>7293</v>
      </c>
      <c r="P37" s="94">
        <v>9854</v>
      </c>
    </row>
    <row r="38" spans="1:16" ht="12.75" customHeight="1">
      <c r="A38" s="24" t="s">
        <v>77</v>
      </c>
      <c r="B38" s="94">
        <v>294</v>
      </c>
      <c r="C38" s="94">
        <v>8284</v>
      </c>
      <c r="D38" s="94">
        <v>24368</v>
      </c>
      <c r="E38" s="97">
        <v>25</v>
      </c>
      <c r="F38" s="97">
        <v>334</v>
      </c>
      <c r="G38" s="97">
        <v>10467</v>
      </c>
      <c r="H38" s="97">
        <v>55</v>
      </c>
      <c r="I38" s="97">
        <v>16</v>
      </c>
      <c r="J38" s="97">
        <v>11</v>
      </c>
      <c r="K38" s="97"/>
      <c r="L38" s="97"/>
      <c r="M38" s="97"/>
      <c r="N38" s="94">
        <v>301</v>
      </c>
      <c r="O38" s="94">
        <v>8681</v>
      </c>
      <c r="P38" s="94">
        <v>25719</v>
      </c>
    </row>
    <row r="39" spans="1:16" s="33" customFormat="1" ht="12.75" customHeight="1">
      <c r="A39" s="24" t="s">
        <v>78</v>
      </c>
      <c r="B39" s="94">
        <v>506</v>
      </c>
      <c r="C39" s="94">
        <v>13327</v>
      </c>
      <c r="D39" s="94">
        <v>23392</v>
      </c>
      <c r="E39" s="97">
        <v>60</v>
      </c>
      <c r="F39" s="97">
        <v>1144</v>
      </c>
      <c r="G39" s="97">
        <v>15455</v>
      </c>
      <c r="H39" s="97">
        <v>127</v>
      </c>
      <c r="I39" s="97">
        <v>-73</v>
      </c>
      <c r="J39" s="97">
        <v>48</v>
      </c>
      <c r="K39" s="97"/>
      <c r="L39" s="97"/>
      <c r="M39" s="97"/>
      <c r="N39" s="94">
        <v>525</v>
      </c>
      <c r="O39" s="94">
        <v>14422</v>
      </c>
      <c r="P39" s="94">
        <v>25399</v>
      </c>
    </row>
    <row r="40" spans="1:16" s="33" customFormat="1" ht="12.75" customHeight="1">
      <c r="A40" s="16" t="s">
        <v>274</v>
      </c>
      <c r="B40" s="95">
        <v>29465</v>
      </c>
      <c r="C40" s="95">
        <v>798536</v>
      </c>
      <c r="D40" s="95">
        <v>21528</v>
      </c>
      <c r="E40" s="98">
        <v>4923</v>
      </c>
      <c r="F40" s="98">
        <v>83000</v>
      </c>
      <c r="G40" s="98">
        <v>14353</v>
      </c>
      <c r="H40" s="98">
        <v>6213</v>
      </c>
      <c r="I40" s="98">
        <v>5227</v>
      </c>
      <c r="J40" s="98">
        <v>54</v>
      </c>
      <c r="K40" s="98">
        <v>650</v>
      </c>
      <c r="L40" s="98">
        <v>2000</v>
      </c>
      <c r="M40" s="98">
        <v>228</v>
      </c>
      <c r="N40" s="95">
        <v>31728</v>
      </c>
      <c r="O40" s="95">
        <v>888751</v>
      </c>
      <c r="P40" s="95">
        <v>22788</v>
      </c>
    </row>
    <row r="41" spans="1:16" ht="12.75" customHeight="1">
      <c r="A41" s="2" t="s">
        <v>70</v>
      </c>
      <c r="B41" s="92"/>
      <c r="C41" s="92"/>
      <c r="D41" s="92"/>
      <c r="E41" s="92"/>
      <c r="F41" s="92"/>
      <c r="G41" s="92"/>
      <c r="H41" s="92"/>
      <c r="I41" s="92"/>
      <c r="J41" s="92"/>
      <c r="K41" s="92"/>
      <c r="L41" s="92"/>
      <c r="M41" s="92"/>
      <c r="N41" s="92"/>
      <c r="O41" s="92"/>
      <c r="P41" s="92"/>
    </row>
    <row r="42" spans="1:16" ht="12.75" customHeight="1">
      <c r="A42" s="24" t="s">
        <v>71</v>
      </c>
      <c r="B42" s="94">
        <v>244424</v>
      </c>
      <c r="C42" s="94">
        <v>11790351</v>
      </c>
      <c r="D42" s="94">
        <v>37409</v>
      </c>
      <c r="E42" s="97">
        <v>32944</v>
      </c>
      <c r="F42" s="97">
        <v>600302</v>
      </c>
      <c r="G42" s="97">
        <v>9507</v>
      </c>
      <c r="H42" s="97">
        <v>146447</v>
      </c>
      <c r="I42" s="97">
        <v>326948</v>
      </c>
      <c r="J42" s="97">
        <v>203</v>
      </c>
      <c r="K42" s="97">
        <v>15163</v>
      </c>
      <c r="L42" s="97">
        <v>103480</v>
      </c>
      <c r="M42" s="97">
        <v>213</v>
      </c>
      <c r="N42" s="94">
        <v>261617</v>
      </c>
      <c r="O42" s="94">
        <v>12821177</v>
      </c>
      <c r="P42" s="94">
        <v>36820</v>
      </c>
    </row>
    <row r="43" spans="1:16" ht="12.75" customHeight="1">
      <c r="A43" s="24" t="s">
        <v>72</v>
      </c>
      <c r="B43" s="94">
        <v>189096</v>
      </c>
      <c r="C43" s="94">
        <v>8175273</v>
      </c>
      <c r="D43" s="94">
        <v>35897</v>
      </c>
      <c r="E43" s="97">
        <v>26921</v>
      </c>
      <c r="F43" s="97">
        <v>413506</v>
      </c>
      <c r="G43" s="97">
        <v>7865</v>
      </c>
      <c r="H43" s="97">
        <v>111323</v>
      </c>
      <c r="I43" s="97">
        <v>222035</v>
      </c>
      <c r="J43" s="97">
        <v>175</v>
      </c>
      <c r="K43" s="97">
        <v>10400</v>
      </c>
      <c r="L43" s="97">
        <v>54628</v>
      </c>
      <c r="M43" s="97">
        <v>163</v>
      </c>
      <c r="N43" s="94">
        <v>205435</v>
      </c>
      <c r="O43" s="94">
        <v>8865673</v>
      </c>
      <c r="P43" s="94">
        <v>35006</v>
      </c>
    </row>
    <row r="44" spans="1:16" ht="12.75" customHeight="1">
      <c r="A44" s="24" t="s">
        <v>73</v>
      </c>
      <c r="B44" s="94">
        <v>113673</v>
      </c>
      <c r="C44" s="94">
        <v>5374839</v>
      </c>
      <c r="D44" s="94">
        <v>36671</v>
      </c>
      <c r="E44" s="97">
        <v>15584</v>
      </c>
      <c r="F44" s="97">
        <v>284455</v>
      </c>
      <c r="G44" s="97">
        <v>7302</v>
      </c>
      <c r="H44" s="97">
        <v>66377</v>
      </c>
      <c r="I44" s="97">
        <v>193818</v>
      </c>
      <c r="J44" s="97">
        <v>174</v>
      </c>
      <c r="K44" s="97">
        <v>8525</v>
      </c>
      <c r="L44" s="97">
        <v>60136</v>
      </c>
      <c r="M44" s="97">
        <v>432</v>
      </c>
      <c r="N44" s="94">
        <v>122785</v>
      </c>
      <c r="O44" s="94">
        <v>5913143</v>
      </c>
      <c r="P44" s="94">
        <v>36538</v>
      </c>
    </row>
    <row r="45" spans="1:16" ht="12.75" customHeight="1">
      <c r="A45" s="24" t="s">
        <v>74</v>
      </c>
      <c r="B45" s="94">
        <v>40777</v>
      </c>
      <c r="C45" s="94">
        <v>1746075</v>
      </c>
      <c r="D45" s="94">
        <v>33989</v>
      </c>
      <c r="E45" s="97">
        <v>6202</v>
      </c>
      <c r="F45" s="97">
        <v>114425</v>
      </c>
      <c r="G45" s="97">
        <v>8279</v>
      </c>
      <c r="H45" s="97">
        <v>23640</v>
      </c>
      <c r="I45" s="97">
        <v>50103</v>
      </c>
      <c r="J45" s="97">
        <v>164</v>
      </c>
      <c r="K45" s="97">
        <v>2279</v>
      </c>
      <c r="L45" s="97">
        <v>17240</v>
      </c>
      <c r="M45" s="97">
        <v>505</v>
      </c>
      <c r="N45" s="94">
        <v>44634</v>
      </c>
      <c r="O45" s="94">
        <v>1927684</v>
      </c>
      <c r="P45" s="94">
        <v>33582</v>
      </c>
    </row>
    <row r="46" spans="1:16" ht="12.75" customHeight="1">
      <c r="A46" s="24" t="s">
        <v>75</v>
      </c>
      <c r="B46" s="94">
        <v>110306</v>
      </c>
      <c r="C46" s="94">
        <v>5679834</v>
      </c>
      <c r="D46" s="94">
        <v>40530</v>
      </c>
      <c r="E46" s="97">
        <v>13961</v>
      </c>
      <c r="F46" s="97">
        <v>307987</v>
      </c>
      <c r="G46" s="97">
        <v>10278</v>
      </c>
      <c r="H46" s="97">
        <v>62474</v>
      </c>
      <c r="I46" s="97">
        <v>178745</v>
      </c>
      <c r="J46" s="97">
        <v>168</v>
      </c>
      <c r="K46" s="97">
        <v>7741</v>
      </c>
      <c r="L46" s="97">
        <v>67353</v>
      </c>
      <c r="M46" s="97">
        <v>585</v>
      </c>
      <c r="N46" s="94">
        <v>118259</v>
      </c>
      <c r="O46" s="94">
        <v>6233910</v>
      </c>
      <c r="P46" s="94">
        <v>40998</v>
      </c>
    </row>
    <row r="47" spans="1:16" ht="12.75" customHeight="1">
      <c r="A47" s="24" t="s">
        <v>76</v>
      </c>
      <c r="B47" s="94">
        <v>5358</v>
      </c>
      <c r="C47" s="94">
        <v>223899</v>
      </c>
      <c r="D47" s="94">
        <v>29043</v>
      </c>
      <c r="E47" s="97">
        <v>859</v>
      </c>
      <c r="F47" s="97">
        <v>18512</v>
      </c>
      <c r="G47" s="97">
        <v>7872</v>
      </c>
      <c r="H47" s="97">
        <v>3160</v>
      </c>
      <c r="I47" s="97">
        <v>9215</v>
      </c>
      <c r="J47" s="97">
        <v>240</v>
      </c>
      <c r="K47" s="97">
        <v>478</v>
      </c>
      <c r="L47" s="97">
        <v>3268</v>
      </c>
      <c r="M47" s="97">
        <v>510</v>
      </c>
      <c r="N47" s="94">
        <v>5820</v>
      </c>
      <c r="O47" s="94">
        <v>254939</v>
      </c>
      <c r="P47" s="94">
        <v>30423</v>
      </c>
    </row>
    <row r="48" spans="1:16" ht="12.75" customHeight="1">
      <c r="A48" s="24" t="s">
        <v>77</v>
      </c>
      <c r="B48" s="94">
        <v>7058</v>
      </c>
      <c r="C48" s="94">
        <v>311419</v>
      </c>
      <c r="D48" s="94">
        <v>39065</v>
      </c>
      <c r="E48" s="97">
        <v>638</v>
      </c>
      <c r="F48" s="97">
        <v>12887</v>
      </c>
      <c r="G48" s="97">
        <v>9010</v>
      </c>
      <c r="H48" s="97">
        <v>2893</v>
      </c>
      <c r="I48" s="97">
        <v>2316</v>
      </c>
      <c r="J48" s="97">
        <v>95</v>
      </c>
      <c r="K48" s="97">
        <v>251</v>
      </c>
      <c r="L48" s="97">
        <v>1459</v>
      </c>
      <c r="M48" s="97">
        <v>448</v>
      </c>
      <c r="N48" s="94">
        <v>7232</v>
      </c>
      <c r="O48" s="94">
        <v>328170</v>
      </c>
      <c r="P48" s="94">
        <v>39302</v>
      </c>
    </row>
    <row r="49" spans="1:16" s="27" customFormat="1" ht="12.75" customHeight="1">
      <c r="A49" s="24" t="s">
        <v>78</v>
      </c>
      <c r="B49" s="94">
        <v>13618</v>
      </c>
      <c r="C49" s="94">
        <v>621869</v>
      </c>
      <c r="D49" s="94">
        <v>38558</v>
      </c>
      <c r="E49" s="97">
        <v>1219</v>
      </c>
      <c r="F49" s="97">
        <v>19962</v>
      </c>
      <c r="G49" s="97">
        <v>7031</v>
      </c>
      <c r="H49" s="97">
        <v>8062</v>
      </c>
      <c r="I49" s="97">
        <v>3243</v>
      </c>
      <c r="J49" s="97">
        <v>149</v>
      </c>
      <c r="K49" s="97">
        <v>672</v>
      </c>
      <c r="L49" s="97">
        <v>5322</v>
      </c>
      <c r="M49" s="97">
        <v>223</v>
      </c>
      <c r="N49" s="94">
        <v>14182</v>
      </c>
      <c r="O49" s="94">
        <v>650341</v>
      </c>
      <c r="P49" s="94">
        <v>38202</v>
      </c>
    </row>
    <row r="50" spans="1:16" s="27" customFormat="1" ht="12.75" customHeight="1">
      <c r="A50" s="15" t="s">
        <v>274</v>
      </c>
      <c r="B50" s="96">
        <v>736252</v>
      </c>
      <c r="C50" s="96">
        <v>34594454</v>
      </c>
      <c r="D50" s="96">
        <v>37043</v>
      </c>
      <c r="E50" s="99">
        <v>99462</v>
      </c>
      <c r="F50" s="99">
        <v>1793903</v>
      </c>
      <c r="G50" s="99">
        <v>8606</v>
      </c>
      <c r="H50" s="99">
        <v>434624</v>
      </c>
      <c r="I50" s="99">
        <v>1005451</v>
      </c>
      <c r="J50" s="99">
        <v>184</v>
      </c>
      <c r="K50" s="99">
        <v>46888</v>
      </c>
      <c r="L50" s="99">
        <v>327109</v>
      </c>
      <c r="M50" s="99">
        <v>287</v>
      </c>
      <c r="N50" s="96">
        <v>794305</v>
      </c>
      <c r="O50" s="96">
        <v>37721075</v>
      </c>
      <c r="P50" s="96">
        <v>36518</v>
      </c>
    </row>
    <row r="51" ht="12.75" customHeight="1"/>
    <row r="52" spans="1:16" ht="12.75" customHeight="1">
      <c r="A52" s="190" t="s">
        <v>321</v>
      </c>
      <c r="B52" s="190"/>
      <c r="C52" s="190"/>
      <c r="D52" s="190"/>
      <c r="E52" s="190"/>
      <c r="F52" s="190"/>
      <c r="G52" s="190"/>
      <c r="H52" s="190"/>
      <c r="I52" s="190"/>
      <c r="J52" s="190"/>
      <c r="K52" s="190"/>
      <c r="L52" s="190"/>
      <c r="M52" s="190"/>
      <c r="N52" s="190"/>
      <c r="O52" s="190"/>
      <c r="P52" s="190"/>
    </row>
    <row r="53" spans="1:16" ht="12.75" customHeight="1">
      <c r="A53" s="190" t="s">
        <v>186</v>
      </c>
      <c r="B53" s="190"/>
      <c r="C53" s="190"/>
      <c r="D53" s="190"/>
      <c r="E53" s="190"/>
      <c r="F53" s="190"/>
      <c r="G53" s="190"/>
      <c r="H53" s="190"/>
      <c r="I53" s="190"/>
      <c r="J53" s="190"/>
      <c r="K53" s="190"/>
      <c r="L53" s="190"/>
      <c r="M53" s="190"/>
      <c r="N53" s="190"/>
      <c r="O53" s="190"/>
      <c r="P53" s="190"/>
    </row>
    <row r="54" spans="1:16" ht="12.75" customHeight="1">
      <c r="A54" s="190" t="s">
        <v>226</v>
      </c>
      <c r="B54" s="190"/>
      <c r="C54" s="190"/>
      <c r="D54" s="190"/>
      <c r="E54" s="190"/>
      <c r="F54" s="190"/>
      <c r="G54" s="190"/>
      <c r="H54" s="190"/>
      <c r="I54" s="190"/>
      <c r="J54" s="190"/>
      <c r="K54" s="190"/>
      <c r="L54" s="190"/>
      <c r="M54" s="190"/>
      <c r="N54" s="190"/>
      <c r="O54" s="190"/>
      <c r="P54" s="190"/>
    </row>
    <row r="55" spans="1:16" ht="12.75" customHeight="1">
      <c r="A55" s="190" t="s">
        <v>232</v>
      </c>
      <c r="B55" s="190"/>
      <c r="C55" s="190"/>
      <c r="D55" s="190"/>
      <c r="E55" s="190"/>
      <c r="F55" s="190"/>
      <c r="G55" s="190"/>
      <c r="H55" s="190"/>
      <c r="I55" s="190"/>
      <c r="J55" s="190"/>
      <c r="K55" s="190"/>
      <c r="L55" s="190"/>
      <c r="M55" s="190"/>
      <c r="N55" s="190"/>
      <c r="O55" s="190"/>
      <c r="P55" s="190"/>
    </row>
    <row r="56" spans="1:16" ht="12.75" customHeight="1">
      <c r="A56" s="190" t="s">
        <v>185</v>
      </c>
      <c r="B56" s="190"/>
      <c r="C56" s="190"/>
      <c r="D56" s="190"/>
      <c r="E56" s="190"/>
      <c r="F56" s="190"/>
      <c r="G56" s="190"/>
      <c r="H56" s="190"/>
      <c r="I56" s="190"/>
      <c r="J56" s="190"/>
      <c r="K56" s="190"/>
      <c r="L56" s="190"/>
      <c r="M56" s="190"/>
      <c r="N56" s="190"/>
      <c r="O56" s="190"/>
      <c r="P56" s="190"/>
    </row>
    <row r="57" spans="1:16" ht="12.75" customHeight="1">
      <c r="A57" s="191" t="s">
        <v>277</v>
      </c>
      <c r="B57" s="191"/>
      <c r="C57" s="191"/>
      <c r="D57" s="191"/>
      <c r="E57" s="191"/>
      <c r="F57" s="191"/>
      <c r="G57" s="191"/>
      <c r="H57" s="191"/>
      <c r="I57" s="191"/>
      <c r="J57" s="191"/>
      <c r="K57" s="191"/>
      <c r="L57" s="191"/>
      <c r="M57" s="191"/>
      <c r="N57" s="191"/>
      <c r="O57" s="191"/>
      <c r="P57" s="191"/>
    </row>
    <row r="58" ht="12.75" customHeight="1"/>
    <row r="59" ht="12.75" customHeight="1">
      <c r="A59" s="112" t="s">
        <v>295</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sheet="1" objects="1" scenarios="1"/>
  <mergeCells count="11">
    <mergeCell ref="A56:P56"/>
    <mergeCell ref="B8:D8"/>
    <mergeCell ref="E8:G8"/>
    <mergeCell ref="H8:J8"/>
    <mergeCell ref="K8:M8"/>
    <mergeCell ref="N8:P8"/>
    <mergeCell ref="A57:P57"/>
    <mergeCell ref="A52:P52"/>
    <mergeCell ref="A53:P53"/>
    <mergeCell ref="A54:P54"/>
    <mergeCell ref="A55:P55"/>
  </mergeCells>
  <hyperlinks>
    <hyperlink ref="A59" r:id="rId1" display="© Commonwealth of Australia 2011"/>
  </hyperlinks>
  <printOptions/>
  <pageMargins left="0.7" right="0.7" top="0.75" bottom="0.75" header="0.3" footer="0.3"/>
  <pageSetup fitToHeight="1" fitToWidth="1" horizontalDpi="600" verticalDpi="600" orientation="landscape" paperSize="9" scale="60"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7.00390625" style="59" customWidth="1"/>
    <col min="2" max="3" width="12.00390625" style="59" customWidth="1"/>
    <col min="4" max="4" width="13.57421875" style="59" customWidth="1"/>
    <col min="5" max="6" width="12.00390625" style="59" customWidth="1"/>
    <col min="7" max="7" width="13.7109375" style="59" customWidth="1"/>
    <col min="8" max="9" width="12.00390625" style="59" customWidth="1"/>
    <col min="10" max="10" width="13.57421875" style="59" customWidth="1"/>
    <col min="11" max="12" width="12.00390625" style="59" customWidth="1"/>
    <col min="13" max="13" width="13.57421875" style="59" customWidth="1"/>
    <col min="14" max="15" width="12.00390625" style="59" customWidth="1"/>
    <col min="16" max="16" width="13.57421875" style="59" customWidth="1"/>
    <col min="17" max="16384" width="9.140625" style="59" customWidth="1"/>
  </cols>
  <sheetData>
    <row r="1" spans="1:16" ht="60" customHeight="1">
      <c r="A1" s="65" t="s">
        <v>167</v>
      </c>
      <c r="B1" s="39"/>
      <c r="C1" s="38"/>
      <c r="D1" s="38"/>
      <c r="E1" s="67"/>
      <c r="F1" s="67"/>
      <c r="G1" s="67"/>
      <c r="H1" s="67"/>
      <c r="I1" s="67"/>
      <c r="J1" s="67"/>
      <c r="K1" s="67"/>
      <c r="L1" s="67"/>
      <c r="M1" s="67"/>
      <c r="N1" s="67"/>
      <c r="O1" s="67"/>
      <c r="P1" s="67"/>
    </row>
    <row r="2" ht="16.5" customHeight="1">
      <c r="A2" s="52" t="s">
        <v>170</v>
      </c>
    </row>
    <row r="3" ht="15" customHeight="1">
      <c r="A3" s="53" t="s">
        <v>325</v>
      </c>
    </row>
    <row r="4" ht="11.25" customHeight="1">
      <c r="A4" s="53"/>
    </row>
    <row r="5" ht="15" customHeight="1">
      <c r="A5" s="55" t="s">
        <v>176</v>
      </c>
    </row>
    <row r="6" ht="11.25" customHeight="1">
      <c r="A6" s="55"/>
    </row>
    <row r="7" ht="22.5" customHeight="1">
      <c r="A7" s="56" t="s">
        <v>288</v>
      </c>
    </row>
    <row r="8" spans="1:16" s="134" customFormat="1" ht="30" customHeight="1">
      <c r="A8" s="133"/>
      <c r="B8" s="192" t="s">
        <v>147</v>
      </c>
      <c r="C8" s="192"/>
      <c r="D8" s="192"/>
      <c r="E8" s="192" t="s">
        <v>150</v>
      </c>
      <c r="F8" s="192"/>
      <c r="G8" s="192"/>
      <c r="H8" s="192" t="s">
        <v>213</v>
      </c>
      <c r="I8" s="192"/>
      <c r="J8" s="192"/>
      <c r="K8" s="192" t="s">
        <v>315</v>
      </c>
      <c r="L8" s="192"/>
      <c r="M8" s="192"/>
      <c r="N8" s="192" t="s">
        <v>316</v>
      </c>
      <c r="O8" s="192"/>
      <c r="P8" s="192"/>
    </row>
    <row r="9" spans="1:16" s="27" customFormat="1" ht="22.5" customHeight="1">
      <c r="A9" s="105"/>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36" customFormat="1" ht="12" customHeight="1">
      <c r="A10" s="135"/>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spans="1:16" ht="12.75" customHeight="1">
      <c r="A11" s="22" t="s">
        <v>209</v>
      </c>
      <c r="B11" s="7"/>
      <c r="C11" s="23"/>
      <c r="D11" s="7"/>
      <c r="E11" s="7"/>
      <c r="F11" s="23"/>
      <c r="G11" s="7"/>
      <c r="H11" s="60"/>
      <c r="I11" s="60"/>
      <c r="J11" s="60"/>
      <c r="K11" s="60"/>
      <c r="L11" s="60"/>
      <c r="M11" s="60"/>
      <c r="N11" s="60"/>
      <c r="O11" s="60"/>
      <c r="P11" s="60"/>
    </row>
    <row r="12" spans="1:16" ht="12.75" customHeight="1">
      <c r="A12" s="8" t="s">
        <v>98</v>
      </c>
      <c r="B12" s="94">
        <v>41785</v>
      </c>
      <c r="C12" s="94">
        <v>292804</v>
      </c>
      <c r="D12" s="94">
        <v>0</v>
      </c>
      <c r="E12" s="94">
        <v>50984</v>
      </c>
      <c r="F12" s="94">
        <v>1308344</v>
      </c>
      <c r="G12" s="94">
        <v>16112</v>
      </c>
      <c r="H12" s="94">
        <v>66901</v>
      </c>
      <c r="I12" s="94">
        <v>599120</v>
      </c>
      <c r="J12" s="94">
        <v>806</v>
      </c>
      <c r="K12" s="94">
        <v>16030</v>
      </c>
      <c r="L12" s="94">
        <v>206960</v>
      </c>
      <c r="M12" s="94">
        <v>1911</v>
      </c>
      <c r="N12" s="94">
        <v>99555</v>
      </c>
      <c r="O12" s="94">
        <v>2407296</v>
      </c>
      <c r="P12" s="94">
        <v>12799</v>
      </c>
    </row>
    <row r="13" spans="1:16" ht="12.75" customHeight="1">
      <c r="A13" s="8" t="s">
        <v>99</v>
      </c>
      <c r="B13" s="94">
        <v>464693</v>
      </c>
      <c r="C13" s="94">
        <v>23333275</v>
      </c>
      <c r="D13" s="94">
        <v>40502</v>
      </c>
      <c r="E13" s="94">
        <v>31883</v>
      </c>
      <c r="F13" s="94">
        <v>338777</v>
      </c>
      <c r="G13" s="94">
        <v>2996</v>
      </c>
      <c r="H13" s="94">
        <v>247209</v>
      </c>
      <c r="I13" s="94">
        <v>333616</v>
      </c>
      <c r="J13" s="94">
        <v>165</v>
      </c>
      <c r="K13" s="94">
        <v>22263</v>
      </c>
      <c r="L13" s="94">
        <v>95152</v>
      </c>
      <c r="M13" s="94">
        <v>156</v>
      </c>
      <c r="N13" s="94">
        <v>464959</v>
      </c>
      <c r="O13" s="94">
        <v>24100539</v>
      </c>
      <c r="P13" s="94">
        <v>41461</v>
      </c>
    </row>
    <row r="14" spans="1:16" ht="12.75" customHeight="1">
      <c r="A14" s="8" t="s">
        <v>100</v>
      </c>
      <c r="B14" s="94">
        <v>159290</v>
      </c>
      <c r="C14" s="94">
        <v>7813488</v>
      </c>
      <c r="D14" s="94">
        <v>38040</v>
      </c>
      <c r="E14" s="94">
        <v>11065</v>
      </c>
      <c r="F14" s="94">
        <v>102180</v>
      </c>
      <c r="G14" s="94">
        <v>2379</v>
      </c>
      <c r="H14" s="94">
        <v>84255</v>
      </c>
      <c r="I14" s="94">
        <v>58161</v>
      </c>
      <c r="J14" s="94">
        <v>143</v>
      </c>
      <c r="K14" s="94">
        <v>6324</v>
      </c>
      <c r="L14" s="94">
        <v>19378</v>
      </c>
      <c r="M14" s="94">
        <v>144</v>
      </c>
      <c r="N14" s="94">
        <v>159297</v>
      </c>
      <c r="O14" s="94">
        <v>7993123</v>
      </c>
      <c r="P14" s="94">
        <v>38781</v>
      </c>
    </row>
    <row r="15" spans="1:16" ht="12.75" customHeight="1">
      <c r="A15" s="8" t="s">
        <v>101</v>
      </c>
      <c r="B15" s="94">
        <v>62556</v>
      </c>
      <c r="C15" s="94">
        <v>2795787</v>
      </c>
      <c r="D15" s="94">
        <v>35278</v>
      </c>
      <c r="E15" s="94">
        <v>4846</v>
      </c>
      <c r="F15" s="94">
        <v>39127</v>
      </c>
      <c r="G15" s="94">
        <v>2290</v>
      </c>
      <c r="H15" s="94">
        <v>32110</v>
      </c>
      <c r="I15" s="94">
        <v>13554</v>
      </c>
      <c r="J15" s="94">
        <v>117</v>
      </c>
      <c r="K15" s="94">
        <v>2029</v>
      </c>
      <c r="L15" s="94">
        <v>4998</v>
      </c>
      <c r="M15" s="94">
        <v>143</v>
      </c>
      <c r="N15" s="94">
        <v>62559</v>
      </c>
      <c r="O15" s="94">
        <v>2853419</v>
      </c>
      <c r="P15" s="94">
        <v>35846</v>
      </c>
    </row>
    <row r="16" spans="1:16" ht="12.75" customHeight="1">
      <c r="A16" s="8" t="s">
        <v>102</v>
      </c>
      <c r="B16" s="94">
        <v>7932</v>
      </c>
      <c r="C16" s="94">
        <v>359384</v>
      </c>
      <c r="D16" s="94">
        <v>35123</v>
      </c>
      <c r="E16" s="94">
        <v>687</v>
      </c>
      <c r="F16" s="94">
        <v>5532</v>
      </c>
      <c r="G16" s="94">
        <v>2000</v>
      </c>
      <c r="H16" s="94">
        <v>4148</v>
      </c>
      <c r="I16" s="94">
        <v>1008</v>
      </c>
      <c r="J16" s="94">
        <v>118</v>
      </c>
      <c r="K16" s="94">
        <v>237</v>
      </c>
      <c r="L16" s="94">
        <v>587</v>
      </c>
      <c r="M16" s="94">
        <v>89</v>
      </c>
      <c r="N16" s="94">
        <v>7932</v>
      </c>
      <c r="O16" s="94">
        <v>366527</v>
      </c>
      <c r="P16" s="94">
        <v>35576</v>
      </c>
    </row>
    <row r="17" spans="1:16" ht="12.75" customHeight="1">
      <c r="A17" s="15" t="s">
        <v>4</v>
      </c>
      <c r="B17" s="96">
        <v>736252</v>
      </c>
      <c r="C17" s="96">
        <v>34594454</v>
      </c>
      <c r="D17" s="96">
        <v>37043</v>
      </c>
      <c r="E17" s="96">
        <v>99462</v>
      </c>
      <c r="F17" s="96">
        <v>1793903</v>
      </c>
      <c r="G17" s="96">
        <v>8606</v>
      </c>
      <c r="H17" s="96">
        <v>434624</v>
      </c>
      <c r="I17" s="96">
        <v>1005451</v>
      </c>
      <c r="J17" s="96">
        <v>184</v>
      </c>
      <c r="K17" s="96">
        <v>46888</v>
      </c>
      <c r="L17" s="96">
        <v>327109</v>
      </c>
      <c r="M17" s="96">
        <v>287</v>
      </c>
      <c r="N17" s="96">
        <v>794305</v>
      </c>
      <c r="O17" s="96">
        <v>37721075</v>
      </c>
      <c r="P17" s="96">
        <v>36518</v>
      </c>
    </row>
    <row r="18" spans="1:4" ht="12.75" customHeight="1">
      <c r="A18" s="61"/>
      <c r="B18" s="62"/>
      <c r="C18" s="36"/>
      <c r="D18" s="36"/>
    </row>
    <row r="19" spans="1:16" ht="12.75" customHeight="1">
      <c r="A19" s="190" t="s">
        <v>321</v>
      </c>
      <c r="B19" s="190"/>
      <c r="C19" s="190"/>
      <c r="D19" s="190"/>
      <c r="E19" s="190"/>
      <c r="F19" s="190"/>
      <c r="G19" s="190"/>
      <c r="H19" s="190"/>
      <c r="I19" s="190"/>
      <c r="J19" s="190"/>
      <c r="K19" s="190"/>
      <c r="L19" s="190"/>
      <c r="M19" s="190"/>
      <c r="N19" s="190"/>
      <c r="O19" s="190"/>
      <c r="P19" s="190"/>
    </row>
    <row r="20" spans="1:16" ht="12.75" customHeight="1">
      <c r="A20" s="190" t="s">
        <v>186</v>
      </c>
      <c r="B20" s="190"/>
      <c r="C20" s="190"/>
      <c r="D20" s="190"/>
      <c r="E20" s="190"/>
      <c r="F20" s="190"/>
      <c r="G20" s="190"/>
      <c r="H20" s="190"/>
      <c r="I20" s="190"/>
      <c r="J20" s="190"/>
      <c r="K20" s="190"/>
      <c r="L20" s="190"/>
      <c r="M20" s="190"/>
      <c r="N20" s="190"/>
      <c r="O20" s="190"/>
      <c r="P20" s="190"/>
    </row>
    <row r="21" spans="1:16" ht="12.75" customHeight="1">
      <c r="A21" s="198" t="s">
        <v>207</v>
      </c>
      <c r="B21" s="198"/>
      <c r="C21" s="198"/>
      <c r="D21" s="198"/>
      <c r="E21" s="198"/>
      <c r="F21" s="198"/>
      <c r="G21" s="198"/>
      <c r="H21" s="198"/>
      <c r="I21" s="198"/>
      <c r="J21" s="198"/>
      <c r="K21" s="198"/>
      <c r="L21" s="198"/>
      <c r="M21" s="198"/>
      <c r="N21" s="198"/>
      <c r="O21" s="198"/>
      <c r="P21" s="198"/>
    </row>
    <row r="22" spans="1:16" ht="12.75" customHeight="1">
      <c r="A22" s="190" t="s">
        <v>208</v>
      </c>
      <c r="B22" s="190"/>
      <c r="C22" s="190"/>
      <c r="D22" s="190"/>
      <c r="E22" s="190"/>
      <c r="F22" s="190"/>
      <c r="G22" s="190"/>
      <c r="H22" s="190"/>
      <c r="I22" s="190"/>
      <c r="J22" s="190"/>
      <c r="K22" s="190"/>
      <c r="L22" s="190"/>
      <c r="M22" s="190"/>
      <c r="N22" s="190"/>
      <c r="O22" s="190"/>
      <c r="P22" s="190"/>
    </row>
    <row r="23" spans="1:16" ht="12.75" customHeight="1">
      <c r="A23" s="190" t="s">
        <v>185</v>
      </c>
      <c r="B23" s="190"/>
      <c r="C23" s="190"/>
      <c r="D23" s="190"/>
      <c r="E23" s="190"/>
      <c r="F23" s="190"/>
      <c r="G23" s="190"/>
      <c r="H23" s="190"/>
      <c r="I23" s="190"/>
      <c r="J23" s="190"/>
      <c r="K23" s="190"/>
      <c r="L23" s="190"/>
      <c r="M23" s="190"/>
      <c r="N23" s="190"/>
      <c r="O23" s="190"/>
      <c r="P23" s="190"/>
    </row>
    <row r="24" spans="1:16" ht="12.75" customHeight="1">
      <c r="A24" s="191" t="s">
        <v>277</v>
      </c>
      <c r="B24" s="191"/>
      <c r="C24" s="191"/>
      <c r="D24" s="191"/>
      <c r="E24" s="191"/>
      <c r="F24" s="191"/>
      <c r="G24" s="191"/>
      <c r="H24" s="191"/>
      <c r="I24" s="191"/>
      <c r="J24" s="191"/>
      <c r="K24" s="191"/>
      <c r="L24" s="191"/>
      <c r="M24" s="191"/>
      <c r="N24" s="191"/>
      <c r="O24" s="191"/>
      <c r="P24" s="191"/>
    </row>
    <row r="25" ht="12.75" customHeight="1"/>
    <row r="26" ht="12.75" customHeight="1">
      <c r="A26" s="112" t="s">
        <v>295</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sheetData>
  <sheetProtection sheet="1" objects="1" scenarios="1"/>
  <mergeCells count="11">
    <mergeCell ref="A23:P23"/>
    <mergeCell ref="B8:D8"/>
    <mergeCell ref="E8:G8"/>
    <mergeCell ref="H8:J8"/>
    <mergeCell ref="K8:M8"/>
    <mergeCell ref="N8:P8"/>
    <mergeCell ref="A24:P24"/>
    <mergeCell ref="A19:P19"/>
    <mergeCell ref="A20:P20"/>
    <mergeCell ref="A21:P21"/>
    <mergeCell ref="A22:P22"/>
  </mergeCells>
  <hyperlinks>
    <hyperlink ref="A26" r:id="rId1" display="© Commonwealth of Australia 2011"/>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33.00390625" style="2" customWidth="1"/>
    <col min="2" max="2" width="12.00390625" style="2" customWidth="1"/>
    <col min="3" max="4" width="13.57421875" style="2" customWidth="1"/>
    <col min="5" max="5" width="12.00390625" style="2" customWidth="1"/>
    <col min="6" max="7" width="13.57421875" style="2" customWidth="1"/>
    <col min="8" max="8" width="12.00390625" style="2" customWidth="1"/>
    <col min="9" max="10" width="13.57421875" style="2" customWidth="1"/>
    <col min="11" max="11" width="12.00390625" style="2" customWidth="1"/>
    <col min="12" max="13" width="13.57421875" style="2" customWidth="1"/>
    <col min="14" max="16384" width="9.140625" style="2" customWidth="1"/>
  </cols>
  <sheetData>
    <row r="1" spans="1:13" ht="60" customHeight="1">
      <c r="A1" s="65" t="s">
        <v>167</v>
      </c>
      <c r="B1" s="39"/>
      <c r="C1" s="38"/>
      <c r="D1" s="38"/>
      <c r="E1" s="67"/>
      <c r="F1" s="67"/>
      <c r="G1" s="67"/>
      <c r="H1" s="67"/>
      <c r="I1" s="67"/>
      <c r="J1" s="67"/>
      <c r="K1" s="67"/>
      <c r="L1" s="67"/>
      <c r="M1" s="67"/>
    </row>
    <row r="2" spans="1:4" ht="15.75">
      <c r="A2" s="52" t="s">
        <v>170</v>
      </c>
      <c r="B2" s="52"/>
      <c r="C2" s="52"/>
      <c r="D2" s="52"/>
    </row>
    <row r="3" spans="1:4" ht="12.75">
      <c r="A3" s="53" t="s">
        <v>325</v>
      </c>
      <c r="B3" s="54"/>
      <c r="C3" s="54"/>
      <c r="D3" s="54"/>
    </row>
    <row r="4" ht="12.75">
      <c r="A4" s="53"/>
    </row>
    <row r="5" ht="15">
      <c r="A5" s="55" t="s">
        <v>176</v>
      </c>
    </row>
    <row r="6" ht="15">
      <c r="A6" s="55"/>
    </row>
    <row r="7" ht="22.5" customHeight="1">
      <c r="A7" s="56" t="s">
        <v>250</v>
      </c>
    </row>
    <row r="8" spans="2:13" s="17" customFormat="1" ht="22.5" customHeight="1">
      <c r="B8" s="199" t="s">
        <v>1</v>
      </c>
      <c r="C8" s="199"/>
      <c r="D8" s="199"/>
      <c r="E8" s="199" t="s">
        <v>2</v>
      </c>
      <c r="F8" s="199"/>
      <c r="G8" s="199"/>
      <c r="H8" s="199" t="s">
        <v>3</v>
      </c>
      <c r="I8" s="199"/>
      <c r="J8" s="199"/>
      <c r="K8" s="199" t="s">
        <v>61</v>
      </c>
      <c r="L8" s="199"/>
      <c r="M8" s="199"/>
    </row>
    <row r="9" spans="2:13" s="129" customFormat="1" ht="33.75">
      <c r="B9" s="130" t="s">
        <v>0</v>
      </c>
      <c r="C9" s="130" t="s">
        <v>261</v>
      </c>
      <c r="D9" s="130" t="s">
        <v>194</v>
      </c>
      <c r="E9" s="130" t="s">
        <v>0</v>
      </c>
      <c r="F9" s="130" t="s">
        <v>261</v>
      </c>
      <c r="G9" s="130" t="s">
        <v>194</v>
      </c>
      <c r="H9" s="130" t="s">
        <v>0</v>
      </c>
      <c r="I9" s="130" t="s">
        <v>261</v>
      </c>
      <c r="J9" s="130" t="s">
        <v>194</v>
      </c>
      <c r="K9" s="130" t="s">
        <v>0</v>
      </c>
      <c r="L9" s="130" t="s">
        <v>261</v>
      </c>
      <c r="M9" s="130" t="s">
        <v>194</v>
      </c>
    </row>
    <row r="10" spans="1:13" s="1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row>
    <row r="11" ht="12.75" customHeight="1">
      <c r="A11" s="4" t="s">
        <v>166</v>
      </c>
    </row>
    <row r="12" spans="1:13" ht="12.75" customHeight="1">
      <c r="A12" s="8" t="s">
        <v>27</v>
      </c>
      <c r="B12" s="100">
        <v>47738</v>
      </c>
      <c r="C12" s="100">
        <v>4131193</v>
      </c>
      <c r="D12" s="100">
        <v>62364</v>
      </c>
      <c r="E12" s="100">
        <v>17023</v>
      </c>
      <c r="F12" s="100">
        <v>1112343</v>
      </c>
      <c r="G12" s="100">
        <v>50000</v>
      </c>
      <c r="H12" s="100">
        <v>854</v>
      </c>
      <c r="I12" s="100">
        <v>29071</v>
      </c>
      <c r="J12" s="100">
        <v>31920</v>
      </c>
      <c r="K12" s="100">
        <v>67459</v>
      </c>
      <c r="L12" s="100">
        <v>5326397</v>
      </c>
      <c r="M12" s="100">
        <v>56371</v>
      </c>
    </row>
    <row r="13" spans="1:13" ht="12.75" customHeight="1">
      <c r="A13" s="8" t="s">
        <v>28</v>
      </c>
      <c r="B13" s="100">
        <v>159601</v>
      </c>
      <c r="C13" s="100">
        <v>11601472</v>
      </c>
      <c r="D13" s="100">
        <v>65775</v>
      </c>
      <c r="E13" s="100">
        <v>33990</v>
      </c>
      <c r="F13" s="100">
        <v>2033887</v>
      </c>
      <c r="G13" s="100">
        <v>52789</v>
      </c>
      <c r="H13" s="100">
        <v>2042</v>
      </c>
      <c r="I13" s="100">
        <v>85374</v>
      </c>
      <c r="J13" s="100">
        <v>37689</v>
      </c>
      <c r="K13" s="100">
        <v>198197</v>
      </c>
      <c r="L13" s="100">
        <v>13792182</v>
      </c>
      <c r="M13" s="100">
        <v>62776</v>
      </c>
    </row>
    <row r="14" spans="1:13" ht="12.75" customHeight="1">
      <c r="A14" s="8" t="s">
        <v>29</v>
      </c>
      <c r="B14" s="100">
        <v>60696</v>
      </c>
      <c r="C14" s="100">
        <v>3064741</v>
      </c>
      <c r="D14" s="100">
        <v>46800</v>
      </c>
      <c r="E14" s="100">
        <v>17550</v>
      </c>
      <c r="F14" s="100">
        <v>679643</v>
      </c>
      <c r="G14" s="100">
        <v>35460</v>
      </c>
      <c r="H14" s="100">
        <v>2550</v>
      </c>
      <c r="I14" s="100">
        <v>84526</v>
      </c>
      <c r="J14" s="100">
        <v>30951</v>
      </c>
      <c r="K14" s="100">
        <v>86695</v>
      </c>
      <c r="L14" s="100">
        <v>3963428</v>
      </c>
      <c r="M14" s="100">
        <v>42324</v>
      </c>
    </row>
    <row r="15" spans="1:13" ht="12.75" customHeight="1">
      <c r="A15" s="8" t="s">
        <v>30</v>
      </c>
      <c r="B15" s="100">
        <v>34944</v>
      </c>
      <c r="C15" s="100">
        <v>1060216</v>
      </c>
      <c r="D15" s="100">
        <v>26911</v>
      </c>
      <c r="E15" s="100">
        <v>23836</v>
      </c>
      <c r="F15" s="100">
        <v>625304</v>
      </c>
      <c r="G15" s="100">
        <v>23266</v>
      </c>
      <c r="H15" s="100">
        <v>4149</v>
      </c>
      <c r="I15" s="100">
        <v>122223</v>
      </c>
      <c r="J15" s="100">
        <v>27130</v>
      </c>
      <c r="K15" s="100">
        <v>69484</v>
      </c>
      <c r="L15" s="100">
        <v>1958202</v>
      </c>
      <c r="M15" s="100">
        <v>24910</v>
      </c>
    </row>
    <row r="16" spans="1:13" ht="12.75" customHeight="1">
      <c r="A16" s="8" t="s">
        <v>31</v>
      </c>
      <c r="B16" s="100">
        <v>59683</v>
      </c>
      <c r="C16" s="100">
        <v>2494188</v>
      </c>
      <c r="D16" s="100">
        <v>37204</v>
      </c>
      <c r="E16" s="100">
        <v>30597</v>
      </c>
      <c r="F16" s="100">
        <v>1091268</v>
      </c>
      <c r="G16" s="100">
        <v>32801</v>
      </c>
      <c r="H16" s="100">
        <v>1540</v>
      </c>
      <c r="I16" s="100">
        <v>41798</v>
      </c>
      <c r="J16" s="100">
        <v>25166</v>
      </c>
      <c r="K16" s="100">
        <v>94701</v>
      </c>
      <c r="L16" s="100">
        <v>3693525</v>
      </c>
      <c r="M16" s="100">
        <v>35000</v>
      </c>
    </row>
    <row r="17" spans="1:13" ht="12.75" customHeight="1">
      <c r="A17" s="8" t="s">
        <v>32</v>
      </c>
      <c r="B17" s="100">
        <v>25952</v>
      </c>
      <c r="C17" s="100">
        <v>734142</v>
      </c>
      <c r="D17" s="100">
        <v>22660</v>
      </c>
      <c r="E17" s="100">
        <v>13277</v>
      </c>
      <c r="F17" s="100">
        <v>365015</v>
      </c>
      <c r="G17" s="100">
        <v>21778</v>
      </c>
      <c r="H17" s="100">
        <v>1458</v>
      </c>
      <c r="I17" s="100">
        <v>28871</v>
      </c>
      <c r="J17" s="100">
        <v>15629</v>
      </c>
      <c r="K17" s="100">
        <v>45125</v>
      </c>
      <c r="L17" s="100">
        <v>1219723</v>
      </c>
      <c r="M17" s="100">
        <v>21655</v>
      </c>
    </row>
    <row r="18" spans="1:13" ht="12.75" customHeight="1">
      <c r="A18" s="8" t="s">
        <v>33</v>
      </c>
      <c r="B18" s="100">
        <v>11111</v>
      </c>
      <c r="C18" s="100">
        <v>450052</v>
      </c>
      <c r="D18" s="100">
        <v>37690</v>
      </c>
      <c r="E18" s="100">
        <v>8112</v>
      </c>
      <c r="F18" s="100">
        <v>314639</v>
      </c>
      <c r="G18" s="100">
        <v>37114</v>
      </c>
      <c r="H18" s="100">
        <v>1971</v>
      </c>
      <c r="I18" s="100">
        <v>64682</v>
      </c>
      <c r="J18" s="100">
        <v>32879</v>
      </c>
      <c r="K18" s="100">
        <v>22582</v>
      </c>
      <c r="L18" s="100">
        <v>862163</v>
      </c>
      <c r="M18" s="100">
        <v>36152</v>
      </c>
    </row>
    <row r="19" spans="1:13" ht="12.75" customHeight="1">
      <c r="A19" s="8" t="s">
        <v>34</v>
      </c>
      <c r="B19" s="100">
        <v>34874</v>
      </c>
      <c r="C19" s="100">
        <v>942648</v>
      </c>
      <c r="D19" s="100">
        <v>23780</v>
      </c>
      <c r="E19" s="100">
        <v>30188</v>
      </c>
      <c r="F19" s="100">
        <v>782839</v>
      </c>
      <c r="G19" s="100">
        <v>23043</v>
      </c>
      <c r="H19" s="100">
        <v>9885</v>
      </c>
      <c r="I19" s="100">
        <v>250387</v>
      </c>
      <c r="J19" s="100">
        <v>23641</v>
      </c>
      <c r="K19" s="100">
        <v>83719</v>
      </c>
      <c r="L19" s="100">
        <v>2154593</v>
      </c>
      <c r="M19" s="100">
        <v>22656</v>
      </c>
    </row>
    <row r="20" spans="1:13" s="17" customFormat="1" ht="12.75" customHeight="1">
      <c r="A20" s="19" t="s">
        <v>81</v>
      </c>
      <c r="B20" s="101">
        <v>471526</v>
      </c>
      <c r="C20" s="101">
        <v>25542584</v>
      </c>
      <c r="D20" s="101">
        <v>44287</v>
      </c>
      <c r="E20" s="101">
        <v>198493</v>
      </c>
      <c r="F20" s="101">
        <v>7447511</v>
      </c>
      <c r="G20" s="101">
        <v>30016</v>
      </c>
      <c r="H20" s="101">
        <v>29465</v>
      </c>
      <c r="I20" s="101">
        <v>798536</v>
      </c>
      <c r="J20" s="101">
        <v>21528</v>
      </c>
      <c r="K20" s="101">
        <v>736252</v>
      </c>
      <c r="L20" s="101">
        <v>34594454</v>
      </c>
      <c r="M20" s="101">
        <v>37043</v>
      </c>
    </row>
    <row r="21" ht="12.75" customHeight="1"/>
    <row r="22" spans="1:13" ht="12.75" customHeight="1">
      <c r="A22" s="190" t="s">
        <v>229</v>
      </c>
      <c r="B22" s="190"/>
      <c r="C22" s="190"/>
      <c r="D22" s="190"/>
      <c r="E22" s="190"/>
      <c r="F22" s="190"/>
      <c r="G22" s="190"/>
      <c r="H22" s="190"/>
      <c r="I22" s="190"/>
      <c r="J22" s="190"/>
      <c r="K22" s="190"/>
      <c r="L22" s="190"/>
      <c r="M22" s="190"/>
    </row>
    <row r="23" spans="1:13" ht="12.75" customHeight="1">
      <c r="A23" s="190" t="s">
        <v>225</v>
      </c>
      <c r="B23" s="190"/>
      <c r="C23" s="190"/>
      <c r="D23" s="190"/>
      <c r="E23" s="190"/>
      <c r="F23" s="190"/>
      <c r="G23" s="190"/>
      <c r="H23" s="190"/>
      <c r="I23" s="190"/>
      <c r="J23" s="190"/>
      <c r="K23" s="190"/>
      <c r="L23" s="190"/>
      <c r="M23" s="190"/>
    </row>
    <row r="24" spans="1:13" ht="12.75" customHeight="1">
      <c r="A24" s="190" t="s">
        <v>185</v>
      </c>
      <c r="B24" s="190"/>
      <c r="C24" s="190"/>
      <c r="D24" s="190"/>
      <c r="E24" s="190"/>
      <c r="F24" s="190"/>
      <c r="G24" s="190"/>
      <c r="H24" s="190"/>
      <c r="I24" s="190"/>
      <c r="J24" s="190"/>
      <c r="K24" s="190"/>
      <c r="L24" s="190"/>
      <c r="M24" s="190"/>
    </row>
    <row r="25" spans="1:13" ht="12.75" customHeight="1">
      <c r="A25" s="191" t="s">
        <v>277</v>
      </c>
      <c r="B25" s="191"/>
      <c r="C25" s="191"/>
      <c r="D25" s="191"/>
      <c r="E25" s="191"/>
      <c r="F25" s="191"/>
      <c r="G25" s="191"/>
      <c r="H25" s="191"/>
      <c r="I25" s="191"/>
      <c r="J25" s="191"/>
      <c r="K25" s="191"/>
      <c r="L25" s="191"/>
      <c r="M25" s="191"/>
    </row>
    <row r="26" ht="12.75" customHeight="1"/>
    <row r="27" ht="12.75" customHeight="1">
      <c r="A27" s="112" t="s">
        <v>295</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8">
    <mergeCell ref="A23:M23"/>
    <mergeCell ref="A24:M24"/>
    <mergeCell ref="A25:M25"/>
    <mergeCell ref="B8:D8"/>
    <mergeCell ref="E8:G8"/>
    <mergeCell ref="H8:J8"/>
    <mergeCell ref="K8:M8"/>
    <mergeCell ref="A22:M22"/>
  </mergeCells>
  <hyperlinks>
    <hyperlink ref="A27" r:id="rId1" display="© Commonwealth of Australia 2011"/>
  </hyperlinks>
  <printOptions/>
  <pageMargins left="0.7" right="0.7" top="0.75" bottom="0.75" header="0.3" footer="0.3"/>
  <pageSetup fitToHeight="0" fitToWidth="1" horizontalDpi="600" verticalDpi="600" orientation="landscape" paperSize="9" scale="69"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7.00390625" style="25" customWidth="1"/>
    <col min="2" max="10" width="13.57421875" style="25" customWidth="1"/>
    <col min="11" max="16384" width="9.140625" style="25" customWidth="1"/>
  </cols>
  <sheetData>
    <row r="1" spans="1:10" ht="60" customHeight="1">
      <c r="A1" s="65" t="s">
        <v>167</v>
      </c>
      <c r="B1" s="39"/>
      <c r="C1" s="38"/>
      <c r="D1" s="38"/>
      <c r="E1" s="67"/>
      <c r="F1" s="67"/>
      <c r="G1" s="67"/>
      <c r="H1" s="67"/>
      <c r="I1" s="67"/>
      <c r="J1" s="67"/>
    </row>
    <row r="2" ht="16.5" customHeight="1">
      <c r="A2" s="52" t="s">
        <v>170</v>
      </c>
    </row>
    <row r="3" ht="15" customHeight="1">
      <c r="A3" s="53" t="s">
        <v>325</v>
      </c>
    </row>
    <row r="4" ht="11.25" customHeight="1">
      <c r="A4" s="53"/>
    </row>
    <row r="5" ht="15" customHeight="1">
      <c r="A5" s="55" t="s">
        <v>176</v>
      </c>
    </row>
    <row r="6" ht="11.25" customHeight="1">
      <c r="A6" s="55"/>
    </row>
    <row r="7" ht="22.5" customHeight="1">
      <c r="A7" s="57" t="s">
        <v>251</v>
      </c>
    </row>
    <row r="8" spans="2:10" s="27" customFormat="1" ht="22.5" customHeight="1">
      <c r="B8" s="200" t="s">
        <v>68</v>
      </c>
      <c r="C8" s="200"/>
      <c r="D8" s="200"/>
      <c r="E8" s="200" t="s">
        <v>69</v>
      </c>
      <c r="F8" s="200"/>
      <c r="G8" s="200"/>
      <c r="H8" s="200" t="s">
        <v>0</v>
      </c>
      <c r="I8" s="200"/>
      <c r="J8" s="200"/>
    </row>
    <row r="9" spans="2:10" s="134" customFormat="1" ht="50.25" customHeight="1">
      <c r="B9" s="130" t="s">
        <v>0</v>
      </c>
      <c r="C9" s="130" t="s">
        <v>261</v>
      </c>
      <c r="D9" s="130" t="s">
        <v>194</v>
      </c>
      <c r="E9" s="130" t="s">
        <v>0</v>
      </c>
      <c r="F9" s="130" t="s">
        <v>261</v>
      </c>
      <c r="G9" s="130" t="s">
        <v>194</v>
      </c>
      <c r="H9" s="130" t="s">
        <v>0</v>
      </c>
      <c r="I9" s="130" t="s">
        <v>261</v>
      </c>
      <c r="J9" s="130" t="s">
        <v>194</v>
      </c>
    </row>
    <row r="10" spans="1:10" s="27" customFormat="1" ht="15" customHeight="1">
      <c r="A10" s="139"/>
      <c r="B10" s="132" t="s">
        <v>104</v>
      </c>
      <c r="C10" s="132" t="s">
        <v>105</v>
      </c>
      <c r="D10" s="132" t="s">
        <v>106</v>
      </c>
      <c r="E10" s="132" t="s">
        <v>104</v>
      </c>
      <c r="F10" s="132" t="s">
        <v>105</v>
      </c>
      <c r="G10" s="132" t="s">
        <v>106</v>
      </c>
      <c r="H10" s="132" t="s">
        <v>104</v>
      </c>
      <c r="I10" s="132" t="s">
        <v>105</v>
      </c>
      <c r="J10" s="132" t="s">
        <v>106</v>
      </c>
    </row>
    <row r="11" spans="1:4" ht="12.75" customHeight="1">
      <c r="A11" s="7" t="s">
        <v>1</v>
      </c>
      <c r="B11" s="23"/>
      <c r="C11" s="23"/>
      <c r="D11" s="23"/>
    </row>
    <row r="12" ht="12.75" customHeight="1">
      <c r="A12" s="8" t="s">
        <v>201</v>
      </c>
    </row>
    <row r="13" spans="1:10" ht="12.75" customHeight="1">
      <c r="A13" s="3" t="s">
        <v>98</v>
      </c>
      <c r="B13" s="100">
        <v>13069</v>
      </c>
      <c r="C13" s="100">
        <v>144618</v>
      </c>
      <c r="D13" s="100">
        <v>0</v>
      </c>
      <c r="E13" s="100">
        <v>8593</v>
      </c>
      <c r="F13" s="100">
        <v>45177</v>
      </c>
      <c r="G13" s="100">
        <v>0</v>
      </c>
      <c r="H13" s="100">
        <v>21662</v>
      </c>
      <c r="I13" s="100">
        <v>189808</v>
      </c>
      <c r="J13" s="100">
        <v>0</v>
      </c>
    </row>
    <row r="14" spans="1:10" ht="12.75" customHeight="1">
      <c r="A14" s="3" t="s">
        <v>99</v>
      </c>
      <c r="B14" s="100">
        <v>177725</v>
      </c>
      <c r="C14" s="100">
        <v>11974798</v>
      </c>
      <c r="D14" s="100">
        <v>55261</v>
      </c>
      <c r="E14" s="100">
        <v>124970</v>
      </c>
      <c r="F14" s="100">
        <v>5452965</v>
      </c>
      <c r="G14" s="100">
        <v>38000</v>
      </c>
      <c r="H14" s="100">
        <v>302690</v>
      </c>
      <c r="I14" s="100">
        <v>17427480</v>
      </c>
      <c r="J14" s="100">
        <v>47630</v>
      </c>
    </row>
    <row r="15" spans="1:10" ht="12.75" customHeight="1">
      <c r="A15" s="3" t="s">
        <v>100</v>
      </c>
      <c r="B15" s="100">
        <v>57830</v>
      </c>
      <c r="C15" s="100">
        <v>3662995</v>
      </c>
      <c r="D15" s="100">
        <v>49677</v>
      </c>
      <c r="E15" s="100">
        <v>44719</v>
      </c>
      <c r="F15" s="100">
        <v>2024628</v>
      </c>
      <c r="G15" s="100">
        <v>37222</v>
      </c>
      <c r="H15" s="100">
        <v>102549</v>
      </c>
      <c r="I15" s="100">
        <v>5687651</v>
      </c>
      <c r="J15" s="100">
        <v>44180</v>
      </c>
    </row>
    <row r="16" spans="1:10" ht="12.75" customHeight="1">
      <c r="A16" s="3" t="s">
        <v>101</v>
      </c>
      <c r="B16" s="100">
        <v>22169</v>
      </c>
      <c r="C16" s="100">
        <v>1213562</v>
      </c>
      <c r="D16" s="100">
        <v>42900</v>
      </c>
      <c r="E16" s="100">
        <v>17477</v>
      </c>
      <c r="F16" s="100">
        <v>769480</v>
      </c>
      <c r="G16" s="100">
        <v>35458</v>
      </c>
      <c r="H16" s="100">
        <v>39643</v>
      </c>
      <c r="I16" s="100">
        <v>1982914</v>
      </c>
      <c r="J16" s="100">
        <v>39486</v>
      </c>
    </row>
    <row r="17" spans="1:10" ht="12.75" customHeight="1">
      <c r="A17" s="3" t="s">
        <v>102</v>
      </c>
      <c r="B17" s="100">
        <v>2697</v>
      </c>
      <c r="C17" s="100">
        <v>147822</v>
      </c>
      <c r="D17" s="100">
        <v>42363</v>
      </c>
      <c r="E17" s="100">
        <v>2278</v>
      </c>
      <c r="F17" s="100">
        <v>106457</v>
      </c>
      <c r="G17" s="100">
        <v>36178</v>
      </c>
      <c r="H17" s="100">
        <v>4980</v>
      </c>
      <c r="I17" s="100">
        <v>254522</v>
      </c>
      <c r="J17" s="100">
        <v>39683</v>
      </c>
    </row>
    <row r="18" spans="1:10" s="59" customFormat="1" ht="12.75" customHeight="1">
      <c r="A18" s="182" t="s">
        <v>4</v>
      </c>
      <c r="B18" s="95">
        <v>273490</v>
      </c>
      <c r="C18" s="95">
        <v>17143731</v>
      </c>
      <c r="D18" s="95">
        <v>50598</v>
      </c>
      <c r="E18" s="95">
        <v>198033</v>
      </c>
      <c r="F18" s="95">
        <v>8398650</v>
      </c>
      <c r="G18" s="95">
        <v>35910</v>
      </c>
      <c r="H18" s="95">
        <v>471526</v>
      </c>
      <c r="I18" s="95">
        <v>25542584</v>
      </c>
      <c r="J18" s="95">
        <v>44287</v>
      </c>
    </row>
    <row r="19" spans="1:10" ht="12.75" customHeight="1">
      <c r="A19" s="7" t="s">
        <v>2</v>
      </c>
      <c r="B19" s="92"/>
      <c r="C19" s="92"/>
      <c r="D19" s="92"/>
      <c r="E19" s="92"/>
      <c r="F19" s="92"/>
      <c r="G19" s="92"/>
      <c r="H19" s="92"/>
      <c r="I19" s="92"/>
      <c r="J19" s="92"/>
    </row>
    <row r="20" spans="1:10" ht="12.75" customHeight="1">
      <c r="A20" s="8" t="s">
        <v>201</v>
      </c>
      <c r="B20" s="92"/>
      <c r="C20" s="92"/>
      <c r="D20" s="92"/>
      <c r="E20" s="92"/>
      <c r="F20" s="92"/>
      <c r="G20" s="92"/>
      <c r="H20" s="92"/>
      <c r="I20" s="92"/>
      <c r="J20" s="92"/>
    </row>
    <row r="21" spans="1:10" ht="12.75" customHeight="1">
      <c r="A21" s="3" t="s">
        <v>98</v>
      </c>
      <c r="B21" s="100">
        <v>7473</v>
      </c>
      <c r="C21" s="100">
        <v>71381</v>
      </c>
      <c r="D21" s="100">
        <v>0</v>
      </c>
      <c r="E21" s="100">
        <v>8072</v>
      </c>
      <c r="F21" s="100">
        <v>23524</v>
      </c>
      <c r="G21" s="100">
        <v>0</v>
      </c>
      <c r="H21" s="100">
        <v>15550</v>
      </c>
      <c r="I21" s="100">
        <v>94926</v>
      </c>
      <c r="J21" s="100">
        <v>0</v>
      </c>
    </row>
    <row r="22" spans="1:10" ht="12.75" customHeight="1">
      <c r="A22" s="3" t="s">
        <v>99</v>
      </c>
      <c r="B22" s="100">
        <v>55310</v>
      </c>
      <c r="C22" s="100">
        <v>2871827</v>
      </c>
      <c r="D22" s="100">
        <v>42141</v>
      </c>
      <c r="E22" s="100">
        <v>69144</v>
      </c>
      <c r="F22" s="100">
        <v>2152828</v>
      </c>
      <c r="G22" s="100">
        <v>26625</v>
      </c>
      <c r="H22" s="100">
        <v>124453</v>
      </c>
      <c r="I22" s="100">
        <v>5024573</v>
      </c>
      <c r="J22" s="100">
        <v>32877</v>
      </c>
    </row>
    <row r="23" spans="1:10" ht="12.75" customHeight="1">
      <c r="A23" s="3" t="s">
        <v>100</v>
      </c>
      <c r="B23" s="100">
        <v>17700</v>
      </c>
      <c r="C23" s="100">
        <v>883296</v>
      </c>
      <c r="D23" s="100">
        <v>40042</v>
      </c>
      <c r="E23" s="100">
        <v>23089</v>
      </c>
      <c r="F23" s="100">
        <v>764850</v>
      </c>
      <c r="G23" s="100">
        <v>28537</v>
      </c>
      <c r="H23" s="100">
        <v>40791</v>
      </c>
      <c r="I23" s="100">
        <v>1648202</v>
      </c>
      <c r="J23" s="100">
        <v>32930</v>
      </c>
    </row>
    <row r="24" spans="1:10" ht="12.75" customHeight="1">
      <c r="A24" s="3" t="s">
        <v>101</v>
      </c>
      <c r="B24" s="100">
        <v>6792</v>
      </c>
      <c r="C24" s="100">
        <v>313711</v>
      </c>
      <c r="D24" s="100">
        <v>37118</v>
      </c>
      <c r="E24" s="100">
        <v>8977</v>
      </c>
      <c r="F24" s="100">
        <v>293183</v>
      </c>
      <c r="G24" s="100">
        <v>27920</v>
      </c>
      <c r="H24" s="100">
        <v>15770</v>
      </c>
      <c r="I24" s="100">
        <v>606897</v>
      </c>
      <c r="J24" s="100">
        <v>31281</v>
      </c>
    </row>
    <row r="25" spans="1:10" ht="12.75" customHeight="1">
      <c r="A25" s="3" t="s">
        <v>102</v>
      </c>
      <c r="B25" s="100">
        <v>863</v>
      </c>
      <c r="C25" s="100">
        <v>39873</v>
      </c>
      <c r="D25" s="100">
        <v>36536</v>
      </c>
      <c r="E25" s="100">
        <v>1069</v>
      </c>
      <c r="F25" s="100">
        <v>33105</v>
      </c>
      <c r="G25" s="100">
        <v>26902</v>
      </c>
      <c r="H25" s="100">
        <v>1937</v>
      </c>
      <c r="I25" s="100">
        <v>73153</v>
      </c>
      <c r="J25" s="100">
        <v>30930</v>
      </c>
    </row>
    <row r="26" spans="1:10" s="59" customFormat="1" ht="12.75" customHeight="1">
      <c r="A26" s="182" t="s">
        <v>4</v>
      </c>
      <c r="B26" s="95">
        <v>88134</v>
      </c>
      <c r="C26" s="95">
        <v>4179890</v>
      </c>
      <c r="D26" s="95">
        <v>37960</v>
      </c>
      <c r="E26" s="95">
        <v>110364</v>
      </c>
      <c r="F26" s="95">
        <v>3267813</v>
      </c>
      <c r="G26" s="95">
        <v>24936</v>
      </c>
      <c r="H26" s="95">
        <v>198493</v>
      </c>
      <c r="I26" s="95">
        <v>7447511</v>
      </c>
      <c r="J26" s="95">
        <v>30016</v>
      </c>
    </row>
    <row r="27" spans="1:10" ht="12.75" customHeight="1">
      <c r="A27" s="7" t="s">
        <v>3</v>
      </c>
      <c r="B27" s="92"/>
      <c r="C27" s="92"/>
      <c r="D27" s="92"/>
      <c r="E27" s="92"/>
      <c r="F27" s="92"/>
      <c r="G27" s="92"/>
      <c r="H27" s="92"/>
      <c r="I27" s="92"/>
      <c r="J27" s="92"/>
    </row>
    <row r="28" spans="1:10" ht="12.75" customHeight="1">
      <c r="A28" s="8" t="s">
        <v>201</v>
      </c>
      <c r="B28" s="92"/>
      <c r="C28" s="92"/>
      <c r="D28" s="92"/>
      <c r="E28" s="92"/>
      <c r="F28" s="92"/>
      <c r="G28" s="92"/>
      <c r="H28" s="92"/>
      <c r="I28" s="92"/>
      <c r="J28" s="92"/>
    </row>
    <row r="29" spans="1:10" ht="12.75" customHeight="1">
      <c r="A29" s="3" t="s">
        <v>98</v>
      </c>
      <c r="B29" s="100">
        <v>2128</v>
      </c>
      <c r="C29" s="100">
        <v>4346</v>
      </c>
      <c r="D29" s="100">
        <v>0</v>
      </c>
      <c r="E29" s="100">
        <v>1554</v>
      </c>
      <c r="F29" s="100">
        <v>1064</v>
      </c>
      <c r="G29" s="100">
        <v>0</v>
      </c>
      <c r="H29" s="100">
        <v>3679</v>
      </c>
      <c r="I29" s="100">
        <v>5409</v>
      </c>
      <c r="J29" s="100">
        <v>0</v>
      </c>
    </row>
    <row r="30" spans="1:10" ht="12.75" customHeight="1">
      <c r="A30" s="3" t="s">
        <v>99</v>
      </c>
      <c r="B30" s="100">
        <v>11778</v>
      </c>
      <c r="C30" s="100">
        <v>343608</v>
      </c>
      <c r="D30" s="100">
        <v>27530</v>
      </c>
      <c r="E30" s="100">
        <v>5758</v>
      </c>
      <c r="F30" s="100">
        <v>134761</v>
      </c>
      <c r="G30" s="100">
        <v>20998</v>
      </c>
      <c r="H30" s="100">
        <v>17536</v>
      </c>
      <c r="I30" s="100">
        <v>478359</v>
      </c>
      <c r="J30" s="100">
        <v>24956</v>
      </c>
    </row>
    <row r="31" spans="1:10" ht="12.75" customHeight="1">
      <c r="A31" s="3" t="s">
        <v>100</v>
      </c>
      <c r="B31" s="100">
        <v>3968</v>
      </c>
      <c r="C31" s="100">
        <v>124660</v>
      </c>
      <c r="D31" s="100">
        <v>27916</v>
      </c>
      <c r="E31" s="100">
        <v>1900</v>
      </c>
      <c r="F31" s="100">
        <v>109152</v>
      </c>
      <c r="G31" s="100">
        <v>24852</v>
      </c>
      <c r="H31" s="100">
        <v>5869</v>
      </c>
      <c r="I31" s="100">
        <v>233834</v>
      </c>
      <c r="J31" s="100">
        <v>27031</v>
      </c>
    </row>
    <row r="32" spans="1:10" ht="12.75" customHeight="1">
      <c r="A32" s="3" t="s">
        <v>101</v>
      </c>
      <c r="B32" s="100">
        <v>1401</v>
      </c>
      <c r="C32" s="100">
        <v>46622</v>
      </c>
      <c r="D32" s="100">
        <v>28875</v>
      </c>
      <c r="E32" s="100">
        <v>694</v>
      </c>
      <c r="F32" s="100">
        <v>23771</v>
      </c>
      <c r="G32" s="100">
        <v>27137</v>
      </c>
      <c r="H32" s="100">
        <v>2097</v>
      </c>
      <c r="I32" s="100">
        <v>70459</v>
      </c>
      <c r="J32" s="100">
        <v>28101</v>
      </c>
    </row>
    <row r="33" spans="1:10" ht="12.75" customHeight="1">
      <c r="A33" s="3" t="s">
        <v>102</v>
      </c>
      <c r="B33" s="100">
        <v>191</v>
      </c>
      <c r="C33" s="100">
        <v>6869</v>
      </c>
      <c r="D33" s="100">
        <v>30532</v>
      </c>
      <c r="E33" s="100">
        <v>95</v>
      </c>
      <c r="F33" s="100">
        <v>3793</v>
      </c>
      <c r="G33" s="100">
        <v>33209</v>
      </c>
      <c r="H33" s="100">
        <v>281</v>
      </c>
      <c r="I33" s="100">
        <v>10473</v>
      </c>
      <c r="J33" s="100">
        <v>31222</v>
      </c>
    </row>
    <row r="34" spans="1:10" s="59" customFormat="1" ht="12.75" customHeight="1">
      <c r="A34" s="182" t="s">
        <v>4</v>
      </c>
      <c r="B34" s="95">
        <v>19467</v>
      </c>
      <c r="C34" s="95">
        <v>526075</v>
      </c>
      <c r="D34" s="95">
        <v>23729</v>
      </c>
      <c r="E34" s="95">
        <v>9996</v>
      </c>
      <c r="F34" s="95">
        <v>272407</v>
      </c>
      <c r="G34" s="95">
        <v>17453</v>
      </c>
      <c r="H34" s="95">
        <v>29465</v>
      </c>
      <c r="I34" s="95">
        <v>798536</v>
      </c>
      <c r="J34" s="95">
        <v>21528</v>
      </c>
    </row>
    <row r="35" spans="1:10" ht="12.75" customHeight="1">
      <c r="A35" s="7" t="s">
        <v>191</v>
      </c>
      <c r="B35" s="92"/>
      <c r="C35" s="92"/>
      <c r="D35" s="92"/>
      <c r="E35" s="92"/>
      <c r="F35" s="92"/>
      <c r="G35" s="92"/>
      <c r="H35" s="92"/>
      <c r="I35" s="92"/>
      <c r="J35" s="92"/>
    </row>
    <row r="36" spans="1:10" ht="12.75" customHeight="1">
      <c r="A36" s="8" t="s">
        <v>201</v>
      </c>
      <c r="B36" s="92"/>
      <c r="C36" s="92"/>
      <c r="D36" s="92"/>
      <c r="E36" s="92"/>
      <c r="F36" s="92"/>
      <c r="G36" s="92"/>
      <c r="H36" s="92"/>
      <c r="I36" s="92"/>
      <c r="J36" s="92"/>
    </row>
    <row r="37" spans="1:10" ht="12.75" customHeight="1">
      <c r="A37" s="3" t="s">
        <v>98</v>
      </c>
      <c r="B37" s="100">
        <v>23386</v>
      </c>
      <c r="C37" s="100">
        <v>222093</v>
      </c>
      <c r="D37" s="100">
        <v>0</v>
      </c>
      <c r="E37" s="100">
        <v>18400</v>
      </c>
      <c r="F37" s="100">
        <v>70720</v>
      </c>
      <c r="G37" s="100">
        <v>0</v>
      </c>
      <c r="H37" s="100">
        <v>41785</v>
      </c>
      <c r="I37" s="100">
        <v>292804</v>
      </c>
      <c r="J37" s="100">
        <v>0</v>
      </c>
    </row>
    <row r="38" spans="1:10" ht="12.75" customHeight="1">
      <c r="A38" s="3" t="s">
        <v>99</v>
      </c>
      <c r="B38" s="100">
        <v>257072</v>
      </c>
      <c r="C38" s="100">
        <v>15453969</v>
      </c>
      <c r="D38" s="100">
        <v>48306</v>
      </c>
      <c r="E38" s="100">
        <v>207621</v>
      </c>
      <c r="F38" s="100">
        <v>7879314</v>
      </c>
      <c r="G38" s="100">
        <v>31936</v>
      </c>
      <c r="H38" s="100">
        <v>464693</v>
      </c>
      <c r="I38" s="100">
        <v>23333275</v>
      </c>
      <c r="J38" s="100">
        <v>40502</v>
      </c>
    </row>
    <row r="39" spans="1:10" ht="12.75" customHeight="1">
      <c r="A39" s="3" t="s">
        <v>100</v>
      </c>
      <c r="B39" s="100">
        <v>85762</v>
      </c>
      <c r="C39" s="100">
        <v>4831542</v>
      </c>
      <c r="D39" s="100">
        <v>43595</v>
      </c>
      <c r="E39" s="100">
        <v>73527</v>
      </c>
      <c r="F39" s="100">
        <v>2981936</v>
      </c>
      <c r="G39" s="100">
        <v>32536</v>
      </c>
      <c r="H39" s="100">
        <v>159290</v>
      </c>
      <c r="I39" s="100">
        <v>7813488</v>
      </c>
      <c r="J39" s="100">
        <v>38040</v>
      </c>
    </row>
    <row r="40" spans="1:10" ht="12.75" customHeight="1">
      <c r="A40" s="3" t="s">
        <v>101</v>
      </c>
      <c r="B40" s="100">
        <v>33600</v>
      </c>
      <c r="C40" s="100">
        <v>1664820</v>
      </c>
      <c r="D40" s="100">
        <v>38757</v>
      </c>
      <c r="E40" s="100">
        <v>28960</v>
      </c>
      <c r="F40" s="100">
        <v>1131160</v>
      </c>
      <c r="G40" s="100">
        <v>31614</v>
      </c>
      <c r="H40" s="100">
        <v>62556</v>
      </c>
      <c r="I40" s="100">
        <v>2795787</v>
      </c>
      <c r="J40" s="100">
        <v>35278</v>
      </c>
    </row>
    <row r="41" spans="1:10" ht="12.75" customHeight="1">
      <c r="A41" s="3" t="s">
        <v>102</v>
      </c>
      <c r="B41" s="100">
        <v>4260</v>
      </c>
      <c r="C41" s="100">
        <v>209737</v>
      </c>
      <c r="D41" s="100">
        <v>38069</v>
      </c>
      <c r="E41" s="100">
        <v>3676</v>
      </c>
      <c r="F41" s="100">
        <v>149818</v>
      </c>
      <c r="G41" s="100">
        <v>31885</v>
      </c>
      <c r="H41" s="100">
        <v>7932</v>
      </c>
      <c r="I41" s="100">
        <v>359384</v>
      </c>
      <c r="J41" s="100">
        <v>35123</v>
      </c>
    </row>
    <row r="42" spans="1:10" s="59" customFormat="1" ht="12.75" customHeight="1">
      <c r="A42" s="183" t="s">
        <v>4</v>
      </c>
      <c r="B42" s="96">
        <v>404069</v>
      </c>
      <c r="C42" s="96">
        <v>22381564</v>
      </c>
      <c r="D42" s="96">
        <v>43910</v>
      </c>
      <c r="E42" s="96">
        <v>332184</v>
      </c>
      <c r="F42" s="96">
        <v>12212910</v>
      </c>
      <c r="G42" s="96">
        <v>30150</v>
      </c>
      <c r="H42" s="96">
        <v>736252</v>
      </c>
      <c r="I42" s="96">
        <v>34594454</v>
      </c>
      <c r="J42" s="96">
        <v>37043</v>
      </c>
    </row>
    <row r="43" ht="12.75" customHeight="1"/>
    <row r="44" spans="1:10" ht="12.75" customHeight="1">
      <c r="A44" s="198" t="s">
        <v>202</v>
      </c>
      <c r="B44" s="198"/>
      <c r="C44" s="198"/>
      <c r="D44" s="198"/>
      <c r="E44" s="198"/>
      <c r="F44" s="198"/>
      <c r="G44" s="198"/>
      <c r="H44" s="198"/>
      <c r="I44" s="198"/>
      <c r="J44" s="198"/>
    </row>
    <row r="45" spans="1:10" s="59" customFormat="1" ht="12.75" customHeight="1">
      <c r="A45" s="190" t="s">
        <v>203</v>
      </c>
      <c r="B45" s="190"/>
      <c r="C45" s="190"/>
      <c r="D45" s="190"/>
      <c r="E45" s="190"/>
      <c r="F45" s="190"/>
      <c r="G45" s="190"/>
      <c r="H45" s="190"/>
      <c r="I45" s="190"/>
      <c r="J45" s="190"/>
    </row>
    <row r="46" spans="1:10" ht="12.75" customHeight="1">
      <c r="A46" s="190" t="s">
        <v>230</v>
      </c>
      <c r="B46" s="190"/>
      <c r="C46" s="190"/>
      <c r="D46" s="190"/>
      <c r="E46" s="190"/>
      <c r="F46" s="190"/>
      <c r="G46" s="190"/>
      <c r="H46" s="190"/>
      <c r="I46" s="190"/>
      <c r="J46" s="190"/>
    </row>
    <row r="47" spans="1:10" ht="12.75" customHeight="1">
      <c r="A47" s="190" t="s">
        <v>185</v>
      </c>
      <c r="B47" s="190"/>
      <c r="C47" s="190"/>
      <c r="D47" s="190"/>
      <c r="E47" s="190"/>
      <c r="F47" s="190"/>
      <c r="G47" s="190"/>
      <c r="H47" s="190"/>
      <c r="I47" s="190"/>
      <c r="J47" s="190"/>
    </row>
    <row r="48" spans="1:10" ht="12.75" customHeight="1">
      <c r="A48" s="191" t="s">
        <v>277</v>
      </c>
      <c r="B48" s="191"/>
      <c r="C48" s="191"/>
      <c r="D48" s="191"/>
      <c r="E48" s="191"/>
      <c r="F48" s="191"/>
      <c r="G48" s="191"/>
      <c r="H48" s="191"/>
      <c r="I48" s="191"/>
      <c r="J48" s="191"/>
    </row>
    <row r="49" ht="12.75" customHeight="1"/>
    <row r="50" ht="12.75" customHeight="1">
      <c r="A50" s="112" t="s">
        <v>295</v>
      </c>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sheet="1" objects="1" scenarios="1"/>
  <mergeCells count="8">
    <mergeCell ref="A46:J46"/>
    <mergeCell ref="A47:J47"/>
    <mergeCell ref="A48:J48"/>
    <mergeCell ref="B8:D8"/>
    <mergeCell ref="E8:G8"/>
    <mergeCell ref="H8:J8"/>
    <mergeCell ref="A44:J44"/>
    <mergeCell ref="A45:J45"/>
  </mergeCells>
  <hyperlinks>
    <hyperlink ref="A50"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5"/>
  <rowBreaks count="1" manualBreakCount="1">
    <brk id="34" max="255" man="1"/>
  </rowBreaks>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35.140625" style="25" customWidth="1"/>
    <col min="2" max="10" width="13.57421875" style="25" customWidth="1"/>
    <col min="11" max="16384" width="9.140625" style="25" customWidth="1"/>
  </cols>
  <sheetData>
    <row r="1" spans="1:10" ht="60" customHeight="1">
      <c r="A1" s="65" t="s">
        <v>167</v>
      </c>
      <c r="B1" s="39"/>
      <c r="C1" s="38"/>
      <c r="D1" s="38"/>
      <c r="E1" s="67"/>
      <c r="F1" s="67"/>
      <c r="G1" s="67"/>
      <c r="H1" s="67"/>
      <c r="I1" s="67"/>
      <c r="J1" s="67"/>
    </row>
    <row r="2" ht="15.75" customHeight="1">
      <c r="A2" s="52" t="s">
        <v>170</v>
      </c>
    </row>
    <row r="3" ht="15.75" customHeight="1">
      <c r="A3" s="53" t="s">
        <v>325</v>
      </c>
    </row>
    <row r="4" ht="11.25" customHeight="1">
      <c r="A4" s="53"/>
    </row>
    <row r="5" ht="15.75" customHeight="1">
      <c r="A5" s="55" t="s">
        <v>176</v>
      </c>
    </row>
    <row r="6" ht="11.25" customHeight="1">
      <c r="A6" s="55"/>
    </row>
    <row r="7" ht="22.5" customHeight="1">
      <c r="A7" s="56" t="s">
        <v>260</v>
      </c>
    </row>
    <row r="8" spans="2:10" s="27" customFormat="1" ht="22.5" customHeight="1">
      <c r="B8" s="200" t="s">
        <v>68</v>
      </c>
      <c r="C8" s="200"/>
      <c r="D8" s="200"/>
      <c r="E8" s="200" t="s">
        <v>69</v>
      </c>
      <c r="F8" s="200"/>
      <c r="G8" s="200"/>
      <c r="H8" s="200" t="s">
        <v>0</v>
      </c>
      <c r="I8" s="200"/>
      <c r="J8" s="200"/>
    </row>
    <row r="9" spans="1:10" s="141" customFormat="1" ht="50.25" customHeight="1">
      <c r="A9" s="140"/>
      <c r="B9" s="130" t="s">
        <v>0</v>
      </c>
      <c r="C9" s="130" t="s">
        <v>261</v>
      </c>
      <c r="D9" s="130" t="s">
        <v>194</v>
      </c>
      <c r="E9" s="130" t="s">
        <v>0</v>
      </c>
      <c r="F9" s="130" t="s">
        <v>261</v>
      </c>
      <c r="G9" s="130" t="s">
        <v>194</v>
      </c>
      <c r="H9" s="130" t="s">
        <v>0</v>
      </c>
      <c r="I9" s="130" t="s">
        <v>261</v>
      </c>
      <c r="J9" s="130" t="s">
        <v>194</v>
      </c>
    </row>
    <row r="10" spans="1:10" s="27" customFormat="1" ht="15" customHeight="1">
      <c r="A10" s="142"/>
      <c r="B10" s="132" t="s">
        <v>104</v>
      </c>
      <c r="C10" s="132" t="s">
        <v>105</v>
      </c>
      <c r="D10" s="132" t="s">
        <v>106</v>
      </c>
      <c r="E10" s="132" t="s">
        <v>104</v>
      </c>
      <c r="F10" s="132" t="s">
        <v>105</v>
      </c>
      <c r="G10" s="132" t="s">
        <v>106</v>
      </c>
      <c r="H10" s="132" t="s">
        <v>104</v>
      </c>
      <c r="I10" s="132" t="s">
        <v>105</v>
      </c>
      <c r="J10" s="132" t="s">
        <v>106</v>
      </c>
    </row>
    <row r="11" ht="12.75" customHeight="1">
      <c r="A11" s="22" t="s">
        <v>57</v>
      </c>
    </row>
    <row r="12" spans="1:10" ht="12.75" customHeight="1">
      <c r="A12" s="8" t="s">
        <v>27</v>
      </c>
      <c r="B12" s="100">
        <v>26630</v>
      </c>
      <c r="C12" s="100">
        <v>2801558</v>
      </c>
      <c r="D12" s="100">
        <v>77340</v>
      </c>
      <c r="E12" s="100">
        <v>8317</v>
      </c>
      <c r="F12" s="100">
        <v>575929</v>
      </c>
      <c r="G12" s="100">
        <v>52295</v>
      </c>
      <c r="H12" s="100">
        <v>34948</v>
      </c>
      <c r="I12" s="100">
        <v>3377638</v>
      </c>
      <c r="J12" s="100">
        <v>70500</v>
      </c>
    </row>
    <row r="13" spans="1:10" ht="12.75" customHeight="1">
      <c r="A13" s="8" t="s">
        <v>28</v>
      </c>
      <c r="B13" s="100">
        <v>76337</v>
      </c>
      <c r="C13" s="100">
        <v>6377230</v>
      </c>
      <c r="D13" s="100">
        <v>72872</v>
      </c>
      <c r="E13" s="100">
        <v>53184</v>
      </c>
      <c r="F13" s="100">
        <v>3423649</v>
      </c>
      <c r="G13" s="100">
        <v>62401</v>
      </c>
      <c r="H13" s="100">
        <v>129522</v>
      </c>
      <c r="I13" s="100">
        <v>9800919</v>
      </c>
      <c r="J13" s="100">
        <v>68288</v>
      </c>
    </row>
    <row r="14" spans="1:10" ht="12.75" customHeight="1">
      <c r="A14" s="8" t="s">
        <v>29</v>
      </c>
      <c r="B14" s="100">
        <v>44246</v>
      </c>
      <c r="C14" s="100">
        <v>2445908</v>
      </c>
      <c r="D14" s="100">
        <v>50995</v>
      </c>
      <c r="E14" s="100">
        <v>5662</v>
      </c>
      <c r="F14" s="100">
        <v>192258</v>
      </c>
      <c r="G14" s="100">
        <v>31980</v>
      </c>
      <c r="H14" s="100">
        <v>49908</v>
      </c>
      <c r="I14" s="100">
        <v>2638230</v>
      </c>
      <c r="J14" s="100">
        <v>48791</v>
      </c>
    </row>
    <row r="15" spans="1:10" ht="12.75" customHeight="1">
      <c r="A15" s="8" t="s">
        <v>30</v>
      </c>
      <c r="B15" s="100">
        <v>8888</v>
      </c>
      <c r="C15" s="100">
        <v>357071</v>
      </c>
      <c r="D15" s="100">
        <v>37521</v>
      </c>
      <c r="E15" s="100">
        <v>7311</v>
      </c>
      <c r="F15" s="100">
        <v>216558</v>
      </c>
      <c r="G15" s="100">
        <v>27857</v>
      </c>
      <c r="H15" s="100">
        <v>16196</v>
      </c>
      <c r="I15" s="100">
        <v>573513</v>
      </c>
      <c r="J15" s="100">
        <v>32483</v>
      </c>
    </row>
    <row r="16" spans="1:10" ht="12.75" customHeight="1">
      <c r="A16" s="8" t="s">
        <v>31</v>
      </c>
      <c r="B16" s="100">
        <v>14679</v>
      </c>
      <c r="C16" s="100">
        <v>866033</v>
      </c>
      <c r="D16" s="100">
        <v>45871</v>
      </c>
      <c r="E16" s="100">
        <v>17031</v>
      </c>
      <c r="F16" s="100">
        <v>660839</v>
      </c>
      <c r="G16" s="100">
        <v>38045</v>
      </c>
      <c r="H16" s="100">
        <v>31711</v>
      </c>
      <c r="I16" s="100">
        <v>1526879</v>
      </c>
      <c r="J16" s="100">
        <v>41505</v>
      </c>
    </row>
    <row r="17" spans="1:10" ht="12.75" customHeight="1">
      <c r="A17" s="8" t="s">
        <v>32</v>
      </c>
      <c r="B17" s="100">
        <v>8028</v>
      </c>
      <c r="C17" s="100">
        <v>302133</v>
      </c>
      <c r="D17" s="100">
        <v>32520</v>
      </c>
      <c r="E17" s="100">
        <v>4836</v>
      </c>
      <c r="F17" s="100">
        <v>134679</v>
      </c>
      <c r="G17" s="100">
        <v>23022</v>
      </c>
      <c r="H17" s="100">
        <v>12870</v>
      </c>
      <c r="I17" s="100">
        <v>437026</v>
      </c>
      <c r="J17" s="100">
        <v>28949</v>
      </c>
    </row>
    <row r="18" spans="1:10" ht="12.75" customHeight="1">
      <c r="A18" s="8" t="s">
        <v>33</v>
      </c>
      <c r="B18" s="100">
        <v>6202</v>
      </c>
      <c r="C18" s="100">
        <v>273535</v>
      </c>
      <c r="D18" s="100">
        <v>40624</v>
      </c>
      <c r="E18" s="100">
        <v>372</v>
      </c>
      <c r="F18" s="100">
        <v>11193</v>
      </c>
      <c r="G18" s="100">
        <v>28613</v>
      </c>
      <c r="H18" s="100">
        <v>6570</v>
      </c>
      <c r="I18" s="100">
        <v>284553</v>
      </c>
      <c r="J18" s="100">
        <v>39876</v>
      </c>
    </row>
    <row r="19" spans="1:10" ht="12.75" customHeight="1">
      <c r="A19" s="8" t="s">
        <v>34</v>
      </c>
      <c r="B19" s="100">
        <v>13912</v>
      </c>
      <c r="C19" s="100">
        <v>452769</v>
      </c>
      <c r="D19" s="100">
        <v>29747</v>
      </c>
      <c r="E19" s="100">
        <v>3544</v>
      </c>
      <c r="F19" s="100">
        <v>76872</v>
      </c>
      <c r="G19" s="100">
        <v>18900</v>
      </c>
      <c r="H19" s="100">
        <v>17459</v>
      </c>
      <c r="I19" s="100">
        <v>529756</v>
      </c>
      <c r="J19" s="100">
        <v>27178</v>
      </c>
    </row>
    <row r="20" spans="1:10" s="33" customFormat="1" ht="12.75" customHeight="1">
      <c r="A20" s="82" t="s">
        <v>61</v>
      </c>
      <c r="B20" s="102">
        <v>214161</v>
      </c>
      <c r="C20" s="102">
        <v>14492303</v>
      </c>
      <c r="D20" s="102">
        <v>54777</v>
      </c>
      <c r="E20" s="102">
        <v>107191</v>
      </c>
      <c r="F20" s="102">
        <v>5494266</v>
      </c>
      <c r="G20" s="102">
        <v>45478</v>
      </c>
      <c r="H20" s="102">
        <v>321356</v>
      </c>
      <c r="I20" s="102">
        <v>19986812</v>
      </c>
      <c r="J20" s="102">
        <v>51440</v>
      </c>
    </row>
    <row r="21" spans="1:10" ht="12.75" customHeight="1">
      <c r="A21" s="22" t="s">
        <v>6</v>
      </c>
      <c r="B21" s="100"/>
      <c r="C21" s="100"/>
      <c r="D21" s="100"/>
      <c r="E21" s="100"/>
      <c r="F21" s="100"/>
      <c r="G21" s="100"/>
      <c r="H21" s="100"/>
      <c r="I21" s="100"/>
      <c r="J21" s="100"/>
    </row>
    <row r="22" spans="1:10" ht="12.75" customHeight="1">
      <c r="A22" s="8" t="s">
        <v>27</v>
      </c>
      <c r="B22" s="100">
        <v>6238</v>
      </c>
      <c r="C22" s="100">
        <v>436761</v>
      </c>
      <c r="D22" s="100">
        <v>56432</v>
      </c>
      <c r="E22" s="100">
        <v>6560</v>
      </c>
      <c r="F22" s="100">
        <v>317428</v>
      </c>
      <c r="G22" s="100">
        <v>40574</v>
      </c>
      <c r="H22" s="100">
        <v>12796</v>
      </c>
      <c r="I22" s="100">
        <v>754049</v>
      </c>
      <c r="J22" s="100">
        <v>46920</v>
      </c>
    </row>
    <row r="23" spans="1:10" ht="12.75" customHeight="1">
      <c r="A23" s="8" t="s">
        <v>28</v>
      </c>
      <c r="B23" s="100">
        <v>11653</v>
      </c>
      <c r="C23" s="100">
        <v>860158</v>
      </c>
      <c r="D23" s="100">
        <v>65364</v>
      </c>
      <c r="E23" s="100">
        <v>18426</v>
      </c>
      <c r="F23" s="100">
        <v>940465</v>
      </c>
      <c r="G23" s="100">
        <v>47105</v>
      </c>
      <c r="H23" s="100">
        <v>30084</v>
      </c>
      <c r="I23" s="100">
        <v>1800938</v>
      </c>
      <c r="J23" s="100">
        <v>54054</v>
      </c>
    </row>
    <row r="24" spans="1:10" ht="12.75" customHeight="1">
      <c r="A24" s="8" t="s">
        <v>29</v>
      </c>
      <c r="B24" s="100">
        <v>7477</v>
      </c>
      <c r="C24" s="100">
        <v>326662</v>
      </c>
      <c r="D24" s="100">
        <v>40595</v>
      </c>
      <c r="E24" s="100">
        <v>3314</v>
      </c>
      <c r="F24" s="100">
        <v>100041</v>
      </c>
      <c r="G24" s="100">
        <v>27477</v>
      </c>
      <c r="H24" s="100">
        <v>10788</v>
      </c>
      <c r="I24" s="100">
        <v>426544</v>
      </c>
      <c r="J24" s="100">
        <v>35823</v>
      </c>
    </row>
    <row r="25" spans="1:10" ht="12.75" customHeight="1">
      <c r="A25" s="8" t="s">
        <v>30</v>
      </c>
      <c r="B25" s="100">
        <v>5048</v>
      </c>
      <c r="C25" s="100">
        <v>166707</v>
      </c>
      <c r="D25" s="100">
        <v>29418</v>
      </c>
      <c r="E25" s="100">
        <v>13704</v>
      </c>
      <c r="F25" s="100">
        <v>320110</v>
      </c>
      <c r="G25" s="100">
        <v>20821</v>
      </c>
      <c r="H25" s="100">
        <v>18748</v>
      </c>
      <c r="I25" s="100">
        <v>486702</v>
      </c>
      <c r="J25" s="100">
        <v>22570</v>
      </c>
    </row>
    <row r="26" spans="1:10" ht="12.75" customHeight="1">
      <c r="A26" s="8" t="s">
        <v>31</v>
      </c>
      <c r="B26" s="100">
        <v>5647</v>
      </c>
      <c r="C26" s="100">
        <v>236093</v>
      </c>
      <c r="D26" s="100">
        <v>37251</v>
      </c>
      <c r="E26" s="100">
        <v>22331</v>
      </c>
      <c r="F26" s="100">
        <v>731472</v>
      </c>
      <c r="G26" s="100">
        <v>30292</v>
      </c>
      <c r="H26" s="100">
        <v>27977</v>
      </c>
      <c r="I26" s="100">
        <v>967517</v>
      </c>
      <c r="J26" s="100">
        <v>31502</v>
      </c>
    </row>
    <row r="27" spans="1:10" ht="12.75" customHeight="1">
      <c r="A27" s="8" t="s">
        <v>32</v>
      </c>
      <c r="B27" s="100">
        <v>4618</v>
      </c>
      <c r="C27" s="100">
        <v>125604</v>
      </c>
      <c r="D27" s="100">
        <v>19129</v>
      </c>
      <c r="E27" s="100">
        <v>8465</v>
      </c>
      <c r="F27" s="100">
        <v>171558</v>
      </c>
      <c r="G27" s="100">
        <v>15583</v>
      </c>
      <c r="H27" s="100">
        <v>13084</v>
      </c>
      <c r="I27" s="100">
        <v>297189</v>
      </c>
      <c r="J27" s="100">
        <v>16583</v>
      </c>
    </row>
    <row r="28" spans="1:10" ht="12.75" customHeight="1">
      <c r="A28" s="8" t="s">
        <v>33</v>
      </c>
      <c r="B28" s="100">
        <v>3808</v>
      </c>
      <c r="C28" s="100">
        <v>145402</v>
      </c>
      <c r="D28" s="100">
        <v>37038</v>
      </c>
      <c r="E28" s="100">
        <v>737</v>
      </c>
      <c r="F28" s="100">
        <v>20221</v>
      </c>
      <c r="G28" s="100">
        <v>27071</v>
      </c>
      <c r="H28" s="100">
        <v>4543</v>
      </c>
      <c r="I28" s="100">
        <v>165562</v>
      </c>
      <c r="J28" s="100">
        <v>35151</v>
      </c>
    </row>
    <row r="29" spans="1:10" ht="12.75" customHeight="1">
      <c r="A29" s="8" t="s">
        <v>34</v>
      </c>
      <c r="B29" s="100">
        <v>8175</v>
      </c>
      <c r="C29" s="100">
        <v>215505</v>
      </c>
      <c r="D29" s="100">
        <v>22168</v>
      </c>
      <c r="E29" s="100">
        <v>9245</v>
      </c>
      <c r="F29" s="100">
        <v>197523</v>
      </c>
      <c r="G29" s="100">
        <v>18924</v>
      </c>
      <c r="H29" s="100">
        <v>17420</v>
      </c>
      <c r="I29" s="100">
        <v>413033</v>
      </c>
      <c r="J29" s="100">
        <v>20252</v>
      </c>
    </row>
    <row r="30" spans="1:10" s="33" customFormat="1" ht="12.75" customHeight="1">
      <c r="A30" s="82" t="s">
        <v>61</v>
      </c>
      <c r="B30" s="102">
        <v>59330</v>
      </c>
      <c r="C30" s="102">
        <v>2651441</v>
      </c>
      <c r="D30" s="102">
        <v>35835</v>
      </c>
      <c r="E30" s="102">
        <v>90840</v>
      </c>
      <c r="F30" s="102">
        <v>2904260</v>
      </c>
      <c r="G30" s="102">
        <v>26146</v>
      </c>
      <c r="H30" s="102">
        <v>150167</v>
      </c>
      <c r="I30" s="102">
        <v>5555585</v>
      </c>
      <c r="J30" s="102">
        <v>29468</v>
      </c>
    </row>
    <row r="31" spans="1:10" ht="12.75" customHeight="1">
      <c r="A31" s="22" t="s">
        <v>4</v>
      </c>
      <c r="B31" s="100"/>
      <c r="C31" s="100"/>
      <c r="D31" s="100"/>
      <c r="E31" s="100"/>
      <c r="F31" s="100"/>
      <c r="G31" s="100"/>
      <c r="H31" s="100"/>
      <c r="I31" s="100"/>
      <c r="J31" s="100"/>
    </row>
    <row r="32" spans="1:10" ht="12.75" customHeight="1">
      <c r="A32" s="8" t="s">
        <v>27</v>
      </c>
      <c r="B32" s="100">
        <v>32863</v>
      </c>
      <c r="C32" s="100">
        <v>3237913</v>
      </c>
      <c r="D32" s="100">
        <v>72872</v>
      </c>
      <c r="E32" s="100">
        <v>14874</v>
      </c>
      <c r="F32" s="100">
        <v>893170</v>
      </c>
      <c r="G32" s="100">
        <v>46455</v>
      </c>
      <c r="H32" s="100">
        <v>47738</v>
      </c>
      <c r="I32" s="100">
        <v>4131193</v>
      </c>
      <c r="J32" s="100">
        <v>62364</v>
      </c>
    </row>
    <row r="33" spans="1:10" ht="12.75" customHeight="1">
      <c r="A33" s="8" t="s">
        <v>28</v>
      </c>
      <c r="B33" s="100">
        <v>87989</v>
      </c>
      <c r="C33" s="100">
        <v>7237277</v>
      </c>
      <c r="D33" s="100">
        <v>71923</v>
      </c>
      <c r="E33" s="100">
        <v>71617</v>
      </c>
      <c r="F33" s="100">
        <v>4364514</v>
      </c>
      <c r="G33" s="100">
        <v>58692</v>
      </c>
      <c r="H33" s="100">
        <v>159601</v>
      </c>
      <c r="I33" s="100">
        <v>11601472</v>
      </c>
      <c r="J33" s="100">
        <v>65775</v>
      </c>
    </row>
    <row r="34" spans="1:10" ht="12.75" customHeight="1">
      <c r="A34" s="8" t="s">
        <v>29</v>
      </c>
      <c r="B34" s="100">
        <v>51722</v>
      </c>
      <c r="C34" s="100">
        <v>2772551</v>
      </c>
      <c r="D34" s="100">
        <v>49632</v>
      </c>
      <c r="E34" s="100">
        <v>8974</v>
      </c>
      <c r="F34" s="100">
        <v>292223</v>
      </c>
      <c r="G34" s="100">
        <v>30044</v>
      </c>
      <c r="H34" s="100">
        <v>60696</v>
      </c>
      <c r="I34" s="100">
        <v>3064741</v>
      </c>
      <c r="J34" s="100">
        <v>46800</v>
      </c>
    </row>
    <row r="35" spans="1:10" ht="12.75" customHeight="1">
      <c r="A35" s="8" t="s">
        <v>30</v>
      </c>
      <c r="B35" s="100">
        <v>13934</v>
      </c>
      <c r="C35" s="100">
        <v>523707</v>
      </c>
      <c r="D35" s="100">
        <v>34861</v>
      </c>
      <c r="E35" s="100">
        <v>21016</v>
      </c>
      <c r="F35" s="100">
        <v>536696</v>
      </c>
      <c r="G35" s="100">
        <v>23078</v>
      </c>
      <c r="H35" s="100">
        <v>34944</v>
      </c>
      <c r="I35" s="100">
        <v>1060216</v>
      </c>
      <c r="J35" s="100">
        <v>26911</v>
      </c>
    </row>
    <row r="36" spans="1:10" ht="12.75" customHeight="1">
      <c r="A36" s="8" t="s">
        <v>31</v>
      </c>
      <c r="B36" s="100">
        <v>20320</v>
      </c>
      <c r="C36" s="100">
        <v>1101816</v>
      </c>
      <c r="D36" s="100">
        <v>44037</v>
      </c>
      <c r="E36" s="100">
        <v>39364</v>
      </c>
      <c r="F36" s="100">
        <v>1392389</v>
      </c>
      <c r="G36" s="100">
        <v>33942</v>
      </c>
      <c r="H36" s="100">
        <v>59683</v>
      </c>
      <c r="I36" s="100">
        <v>2494188</v>
      </c>
      <c r="J36" s="100">
        <v>37204</v>
      </c>
    </row>
    <row r="37" spans="1:10" ht="12.75" customHeight="1">
      <c r="A37" s="8" t="s">
        <v>32</v>
      </c>
      <c r="B37" s="100">
        <v>12650</v>
      </c>
      <c r="C37" s="100">
        <v>427877</v>
      </c>
      <c r="D37" s="100">
        <v>28539</v>
      </c>
      <c r="E37" s="100">
        <v>13299</v>
      </c>
      <c r="F37" s="100">
        <v>306191</v>
      </c>
      <c r="G37" s="100">
        <v>18103</v>
      </c>
      <c r="H37" s="100">
        <v>25952</v>
      </c>
      <c r="I37" s="100">
        <v>734142</v>
      </c>
      <c r="J37" s="100">
        <v>22660</v>
      </c>
    </row>
    <row r="38" spans="1:10" ht="12.75" customHeight="1">
      <c r="A38" s="8" t="s">
        <v>33</v>
      </c>
      <c r="B38" s="100">
        <v>10007</v>
      </c>
      <c r="C38" s="100">
        <v>418817</v>
      </c>
      <c r="D38" s="100">
        <v>39082</v>
      </c>
      <c r="E38" s="100">
        <v>1107</v>
      </c>
      <c r="F38" s="100">
        <v>31359</v>
      </c>
      <c r="G38" s="100">
        <v>27707</v>
      </c>
      <c r="H38" s="100">
        <v>11111</v>
      </c>
      <c r="I38" s="100">
        <v>450052</v>
      </c>
      <c r="J38" s="100">
        <v>37690</v>
      </c>
    </row>
    <row r="39" spans="1:10" ht="12.75" customHeight="1">
      <c r="A39" s="8" t="s">
        <v>34</v>
      </c>
      <c r="B39" s="100">
        <v>22088</v>
      </c>
      <c r="C39" s="100">
        <v>668307</v>
      </c>
      <c r="D39" s="100">
        <v>27277</v>
      </c>
      <c r="E39" s="100">
        <v>12783</v>
      </c>
      <c r="F39" s="100">
        <v>274266</v>
      </c>
      <c r="G39" s="100">
        <v>18914</v>
      </c>
      <c r="H39" s="100">
        <v>34874</v>
      </c>
      <c r="I39" s="100">
        <v>942648</v>
      </c>
      <c r="J39" s="100">
        <v>23780</v>
      </c>
    </row>
    <row r="40" spans="1:10" s="27" customFormat="1" ht="12.75" customHeight="1">
      <c r="A40" s="64" t="s">
        <v>61</v>
      </c>
      <c r="B40" s="101">
        <v>273490</v>
      </c>
      <c r="C40" s="101">
        <v>17143731</v>
      </c>
      <c r="D40" s="101">
        <v>50598</v>
      </c>
      <c r="E40" s="101">
        <v>198033</v>
      </c>
      <c r="F40" s="101">
        <v>8398650</v>
      </c>
      <c r="G40" s="101">
        <v>35910</v>
      </c>
      <c r="H40" s="101">
        <v>471526</v>
      </c>
      <c r="I40" s="101">
        <v>25542584</v>
      </c>
      <c r="J40" s="101">
        <v>44287</v>
      </c>
    </row>
    <row r="41" ht="12.75" customHeight="1"/>
    <row r="42" spans="1:10" ht="12.75" customHeight="1">
      <c r="A42" s="201" t="s">
        <v>221</v>
      </c>
      <c r="B42" s="201"/>
      <c r="C42" s="201"/>
      <c r="D42" s="201"/>
      <c r="E42" s="201"/>
      <c r="F42" s="201"/>
      <c r="G42" s="201"/>
      <c r="H42" s="201"/>
      <c r="I42" s="201"/>
      <c r="J42" s="201"/>
    </row>
    <row r="43" spans="1:10" ht="12.75" customHeight="1">
      <c r="A43" s="190" t="s">
        <v>185</v>
      </c>
      <c r="B43" s="190"/>
      <c r="C43" s="190"/>
      <c r="D43" s="190"/>
      <c r="E43" s="190"/>
      <c r="F43" s="190"/>
      <c r="G43" s="190"/>
      <c r="H43" s="190"/>
      <c r="I43" s="190"/>
      <c r="J43" s="190"/>
    </row>
    <row r="44" spans="1:10" ht="12.75" customHeight="1">
      <c r="A44" s="191" t="s">
        <v>277</v>
      </c>
      <c r="B44" s="191"/>
      <c r="C44" s="191"/>
      <c r="D44" s="191"/>
      <c r="E44" s="191"/>
      <c r="F44" s="191"/>
      <c r="G44" s="191"/>
      <c r="H44" s="191"/>
      <c r="I44" s="191"/>
      <c r="J44" s="191"/>
    </row>
    <row r="45" ht="12.75" customHeight="1"/>
    <row r="46" ht="12.75" customHeight="1">
      <c r="A46" s="112" t="s">
        <v>295</v>
      </c>
    </row>
    <row r="47" ht="12.75" customHeight="1"/>
    <row r="48" ht="12.75" customHeight="1"/>
    <row r="49" ht="12.75" customHeight="1"/>
    <row r="50" ht="12.75" customHeight="1"/>
    <row r="51" ht="12.75" customHeight="1"/>
  </sheetData>
  <sheetProtection sheet="1" objects="1" scenarios="1"/>
  <mergeCells count="6">
    <mergeCell ref="A44:J44"/>
    <mergeCell ref="B8:D8"/>
    <mergeCell ref="E8:G8"/>
    <mergeCell ref="H8:J8"/>
    <mergeCell ref="A42:J42"/>
    <mergeCell ref="A43:J43"/>
  </mergeCells>
  <hyperlinks>
    <hyperlink ref="A46"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3"/>
  <rowBreaks count="1" manualBreakCount="1">
    <brk id="30" max="255" man="1"/>
  </row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18.28125" style="25" customWidth="1"/>
    <col min="2" max="13" width="12.00390625" style="25" customWidth="1"/>
    <col min="14" max="16384" width="9.140625" style="25" customWidth="1"/>
  </cols>
  <sheetData>
    <row r="1" spans="1:13" ht="60" customHeight="1">
      <c r="A1" s="65" t="s">
        <v>167</v>
      </c>
      <c r="B1" s="39"/>
      <c r="C1" s="38"/>
      <c r="D1" s="38"/>
      <c r="E1" s="67"/>
      <c r="F1" s="67"/>
      <c r="G1" s="67"/>
      <c r="H1" s="67"/>
      <c r="I1" s="67"/>
      <c r="J1" s="67"/>
      <c r="K1" s="67"/>
      <c r="L1" s="67"/>
      <c r="M1" s="67"/>
    </row>
    <row r="2" spans="1:4" ht="15.75" customHeight="1">
      <c r="A2" s="52" t="s">
        <v>170</v>
      </c>
      <c r="B2" s="52"/>
      <c r="C2" s="52"/>
      <c r="D2" s="52"/>
    </row>
    <row r="3" spans="1:4" ht="15" customHeight="1">
      <c r="A3" s="53" t="s">
        <v>325</v>
      </c>
      <c r="B3" s="54"/>
      <c r="C3" s="54"/>
      <c r="D3" s="54"/>
    </row>
    <row r="4" ht="11.25" customHeight="1">
      <c r="A4" s="53"/>
    </row>
    <row r="5" ht="15" customHeight="1">
      <c r="A5" s="55" t="s">
        <v>176</v>
      </c>
    </row>
    <row r="6" ht="11.25" customHeight="1">
      <c r="A6" s="55"/>
    </row>
    <row r="7" ht="22.5" customHeight="1">
      <c r="A7" s="56" t="s">
        <v>252</v>
      </c>
    </row>
    <row r="8" spans="1:13" s="27" customFormat="1" ht="22.5" customHeight="1">
      <c r="A8" s="138"/>
      <c r="B8" s="199" t="s">
        <v>1</v>
      </c>
      <c r="C8" s="199"/>
      <c r="D8" s="199"/>
      <c r="E8" s="199" t="s">
        <v>2</v>
      </c>
      <c r="F8" s="199"/>
      <c r="G8" s="199"/>
      <c r="H8" s="199" t="s">
        <v>3</v>
      </c>
      <c r="I8" s="199"/>
      <c r="J8" s="199"/>
      <c r="K8" s="199" t="s">
        <v>61</v>
      </c>
      <c r="L8" s="199"/>
      <c r="M8" s="199"/>
    </row>
    <row r="9" spans="1:13" s="134" customFormat="1" ht="50.25" customHeight="1">
      <c r="A9" s="143"/>
      <c r="B9" s="130" t="s">
        <v>0</v>
      </c>
      <c r="C9" s="130" t="s">
        <v>199</v>
      </c>
      <c r="D9" s="130" t="s">
        <v>196</v>
      </c>
      <c r="E9" s="130" t="s">
        <v>0</v>
      </c>
      <c r="F9" s="130" t="s">
        <v>199</v>
      </c>
      <c r="G9" s="130" t="s">
        <v>196</v>
      </c>
      <c r="H9" s="130" t="s">
        <v>0</v>
      </c>
      <c r="I9" s="130" t="s">
        <v>199</v>
      </c>
      <c r="J9" s="130" t="s">
        <v>196</v>
      </c>
      <c r="K9" s="130" t="s">
        <v>0</v>
      </c>
      <c r="L9" s="130" t="s">
        <v>199</v>
      </c>
      <c r="M9" s="130" t="s">
        <v>196</v>
      </c>
    </row>
    <row r="10" spans="1:13" s="27" customFormat="1" ht="15" customHeight="1">
      <c r="A10" s="142"/>
      <c r="B10" s="132" t="s">
        <v>104</v>
      </c>
      <c r="C10" s="132" t="s">
        <v>105</v>
      </c>
      <c r="D10" s="132" t="s">
        <v>106</v>
      </c>
      <c r="E10" s="132" t="s">
        <v>104</v>
      </c>
      <c r="F10" s="132" t="s">
        <v>105</v>
      </c>
      <c r="G10" s="132" t="s">
        <v>106</v>
      </c>
      <c r="H10" s="132" t="s">
        <v>104</v>
      </c>
      <c r="I10" s="132" t="s">
        <v>105</v>
      </c>
      <c r="J10" s="132" t="s">
        <v>106</v>
      </c>
      <c r="K10" s="132" t="s">
        <v>104</v>
      </c>
      <c r="L10" s="132" t="s">
        <v>105</v>
      </c>
      <c r="M10" s="132" t="s">
        <v>106</v>
      </c>
    </row>
    <row r="11" ht="12.75" customHeight="1">
      <c r="A11" s="7" t="s">
        <v>146</v>
      </c>
    </row>
    <row r="12" spans="1:13" ht="12.75" customHeight="1">
      <c r="A12" s="8" t="s">
        <v>65</v>
      </c>
      <c r="B12" s="100">
        <v>8083</v>
      </c>
      <c r="C12" s="100">
        <v>388885</v>
      </c>
      <c r="D12" s="100">
        <v>43733</v>
      </c>
      <c r="E12" s="100">
        <v>2755</v>
      </c>
      <c r="F12" s="100">
        <v>100375</v>
      </c>
      <c r="G12" s="100">
        <v>32298</v>
      </c>
      <c r="H12" s="100">
        <v>310</v>
      </c>
      <c r="I12" s="100">
        <v>9909</v>
      </c>
      <c r="J12" s="100">
        <v>29338</v>
      </c>
      <c r="K12" s="100">
        <v>11625</v>
      </c>
      <c r="L12" s="100">
        <v>510305</v>
      </c>
      <c r="M12" s="100">
        <v>38688</v>
      </c>
    </row>
    <row r="13" spans="1:13" ht="12.75" customHeight="1">
      <c r="A13" s="8" t="s">
        <v>66</v>
      </c>
      <c r="B13" s="100">
        <v>24363</v>
      </c>
      <c r="C13" s="100">
        <v>1600733</v>
      </c>
      <c r="D13" s="100">
        <v>53161</v>
      </c>
      <c r="E13" s="100">
        <v>8149</v>
      </c>
      <c r="F13" s="100">
        <v>416525</v>
      </c>
      <c r="G13" s="100">
        <v>38642</v>
      </c>
      <c r="H13" s="100">
        <v>174</v>
      </c>
      <c r="I13" s="100">
        <v>6615</v>
      </c>
      <c r="J13" s="100">
        <v>29829</v>
      </c>
      <c r="K13" s="100">
        <v>34934</v>
      </c>
      <c r="L13" s="100">
        <v>2072478</v>
      </c>
      <c r="M13" s="100">
        <v>45922</v>
      </c>
    </row>
    <row r="14" spans="1:13" ht="12.75" customHeight="1">
      <c r="A14" s="8" t="s">
        <v>67</v>
      </c>
      <c r="B14" s="100">
        <v>179788</v>
      </c>
      <c r="C14" s="100">
        <v>13108658</v>
      </c>
      <c r="D14" s="100">
        <v>59772</v>
      </c>
      <c r="E14" s="100">
        <v>61954</v>
      </c>
      <c r="F14" s="100">
        <v>3465285</v>
      </c>
      <c r="G14" s="100">
        <v>43049</v>
      </c>
      <c r="H14" s="100">
        <v>899</v>
      </c>
      <c r="I14" s="100">
        <v>42292</v>
      </c>
      <c r="J14" s="100">
        <v>38948</v>
      </c>
      <c r="K14" s="100">
        <v>247119</v>
      </c>
      <c r="L14" s="100">
        <v>16727041</v>
      </c>
      <c r="M14" s="100">
        <v>54220</v>
      </c>
    </row>
    <row r="15" spans="1:13" s="27" customFormat="1" ht="12.75" customHeight="1">
      <c r="A15" s="8" t="s">
        <v>216</v>
      </c>
      <c r="B15" s="100">
        <v>291427</v>
      </c>
      <c r="C15" s="100">
        <v>10562737</v>
      </c>
      <c r="D15" s="100">
        <v>32396</v>
      </c>
      <c r="E15" s="100">
        <v>148003</v>
      </c>
      <c r="F15" s="100">
        <v>4065910</v>
      </c>
      <c r="G15" s="100">
        <v>23725</v>
      </c>
      <c r="H15" s="100">
        <v>30359</v>
      </c>
      <c r="I15" s="100">
        <v>848842</v>
      </c>
      <c r="J15" s="100">
        <v>23095</v>
      </c>
      <c r="K15" s="100">
        <v>500851</v>
      </c>
      <c r="L15" s="100">
        <v>16116905</v>
      </c>
      <c r="M15" s="100">
        <v>27781</v>
      </c>
    </row>
    <row r="16" spans="1:13" s="27" customFormat="1" ht="12.75" customHeight="1">
      <c r="A16" s="19" t="s">
        <v>4</v>
      </c>
      <c r="B16" s="101">
        <v>503658</v>
      </c>
      <c r="C16" s="101">
        <v>25660886</v>
      </c>
      <c r="D16" s="101">
        <v>40635</v>
      </c>
      <c r="E16" s="101">
        <v>220857</v>
      </c>
      <c r="F16" s="101">
        <v>8047911</v>
      </c>
      <c r="G16" s="101">
        <v>28515</v>
      </c>
      <c r="H16" s="101">
        <v>31734</v>
      </c>
      <c r="I16" s="101">
        <v>907391</v>
      </c>
      <c r="J16" s="101">
        <v>23564</v>
      </c>
      <c r="K16" s="101">
        <v>794528</v>
      </c>
      <c r="L16" s="101">
        <v>35426762</v>
      </c>
      <c r="M16" s="101">
        <v>34413</v>
      </c>
    </row>
    <row r="17" ht="12.75" customHeight="1">
      <c r="A17" s="8"/>
    </row>
    <row r="18" spans="1:13" ht="12.75" customHeight="1">
      <c r="A18" s="190" t="s">
        <v>229</v>
      </c>
      <c r="B18" s="190"/>
      <c r="C18" s="190"/>
      <c r="D18" s="190"/>
      <c r="E18" s="190"/>
      <c r="F18" s="190"/>
      <c r="G18" s="190"/>
      <c r="H18" s="190"/>
      <c r="I18" s="190"/>
      <c r="J18" s="190"/>
      <c r="K18" s="190"/>
      <c r="L18" s="190"/>
      <c r="M18" s="190"/>
    </row>
    <row r="19" spans="1:13" ht="12.75" customHeight="1">
      <c r="A19" s="190" t="s">
        <v>185</v>
      </c>
      <c r="B19" s="190"/>
      <c r="C19" s="190"/>
      <c r="D19" s="190"/>
      <c r="E19" s="190"/>
      <c r="F19" s="190"/>
      <c r="G19" s="190"/>
      <c r="H19" s="190"/>
      <c r="I19" s="190"/>
      <c r="J19" s="190"/>
      <c r="K19" s="190"/>
      <c r="L19" s="190"/>
      <c r="M19" s="190"/>
    </row>
    <row r="20" spans="1:13" ht="12.75" customHeight="1">
      <c r="A20" s="191" t="s">
        <v>277</v>
      </c>
      <c r="B20" s="191"/>
      <c r="C20" s="191"/>
      <c r="D20" s="191"/>
      <c r="E20" s="191"/>
      <c r="F20" s="191"/>
      <c r="G20" s="191"/>
      <c r="H20" s="191"/>
      <c r="I20" s="191"/>
      <c r="J20" s="191"/>
      <c r="K20" s="191"/>
      <c r="L20" s="191"/>
      <c r="M20" s="191"/>
    </row>
    <row r="21" ht="12.75" customHeight="1"/>
    <row r="22" spans="1:5" ht="12.75" customHeight="1">
      <c r="A22" s="112" t="s">
        <v>295</v>
      </c>
      <c r="C22" s="34"/>
      <c r="D22" s="35"/>
      <c r="E22" s="36"/>
    </row>
    <row r="23" spans="3:4" ht="12.75" customHeight="1">
      <c r="C23" s="34"/>
      <c r="D23" s="35"/>
    </row>
    <row r="24" spans="3:5" ht="12.75" customHeight="1">
      <c r="C24" s="34"/>
      <c r="D24" s="35"/>
      <c r="E24" s="36"/>
    </row>
    <row r="25" spans="3:5" ht="12.75" customHeight="1">
      <c r="C25" s="34"/>
      <c r="D25" s="35"/>
      <c r="E25" s="36"/>
    </row>
    <row r="26" spans="3:5" ht="12.75" customHeight="1">
      <c r="C26" s="34"/>
      <c r="D26" s="35"/>
      <c r="E26" s="36"/>
    </row>
    <row r="27" spans="3:5" ht="12.75" customHeight="1">
      <c r="C27" s="34"/>
      <c r="D27" s="35"/>
      <c r="E27" s="36"/>
    </row>
    <row r="28" spans="3:5" ht="12.75" customHeight="1">
      <c r="C28" s="34"/>
      <c r="D28" s="35"/>
      <c r="E28" s="36"/>
    </row>
    <row r="29" spans="3:5" ht="12.75" customHeight="1">
      <c r="C29" s="34"/>
      <c r="D29" s="35"/>
      <c r="E29" s="36"/>
    </row>
    <row r="30" spans="3:4" ht="12.75" customHeight="1">
      <c r="C30" s="34"/>
      <c r="D30" s="35"/>
    </row>
    <row r="31" spans="3:5" ht="12.75" customHeight="1">
      <c r="C31" s="34"/>
      <c r="D31" s="35"/>
      <c r="E31" s="36"/>
    </row>
    <row r="32" spans="3:5" ht="12.75" customHeight="1">
      <c r="C32" s="34"/>
      <c r="D32" s="35"/>
      <c r="E32" s="36"/>
    </row>
    <row r="33" spans="3:5" ht="12.75" customHeight="1">
      <c r="C33" s="34"/>
      <c r="D33" s="35"/>
      <c r="E33" s="36"/>
    </row>
    <row r="34" spans="3:5" ht="12.75" customHeight="1">
      <c r="C34" s="34"/>
      <c r="D34" s="35"/>
      <c r="E34" s="36"/>
    </row>
    <row r="35" spans="3:5" ht="12.75" customHeight="1">
      <c r="C35" s="34"/>
      <c r="D35" s="35"/>
      <c r="E35" s="36"/>
    </row>
    <row r="36" spans="3:5" ht="12.75" customHeight="1">
      <c r="C36" s="34"/>
      <c r="D36" s="35"/>
      <c r="E36" s="36"/>
    </row>
    <row r="37" spans="3:4" ht="12.75" customHeight="1">
      <c r="C37" s="34"/>
      <c r="D37" s="35"/>
    </row>
    <row r="38" spans="3:5" ht="12.75" customHeight="1">
      <c r="C38" s="34"/>
      <c r="D38" s="35"/>
      <c r="E38" s="36"/>
    </row>
    <row r="39" spans="3:5" ht="12.75" customHeight="1">
      <c r="C39" s="34"/>
      <c r="D39" s="35"/>
      <c r="E39" s="36"/>
    </row>
    <row r="40" spans="3:5" ht="12.75" customHeight="1">
      <c r="C40" s="34"/>
      <c r="D40" s="35"/>
      <c r="E40" s="36"/>
    </row>
    <row r="41" spans="3:5" ht="12.75" customHeight="1">
      <c r="C41" s="34"/>
      <c r="D41" s="35"/>
      <c r="E41" s="36"/>
    </row>
    <row r="42" spans="3:5" ht="12.75" customHeight="1">
      <c r="C42" s="34"/>
      <c r="D42" s="35"/>
      <c r="E42" s="36"/>
    </row>
    <row r="43" spans="3:5" ht="12.75" customHeight="1">
      <c r="C43" s="34"/>
      <c r="D43" s="35"/>
      <c r="E43" s="36"/>
    </row>
    <row r="44" ht="12.75" customHeight="1"/>
    <row r="45" ht="12.75" customHeight="1"/>
    <row r="46" ht="12.75" customHeight="1"/>
    <row r="47" ht="12.75" customHeight="1"/>
  </sheetData>
  <sheetProtection sheet="1" objects="1" scenarios="1"/>
  <mergeCells count="7">
    <mergeCell ref="A19:M19"/>
    <mergeCell ref="A20:M20"/>
    <mergeCell ref="B8:D8"/>
    <mergeCell ref="E8:G8"/>
    <mergeCell ref="H8:J8"/>
    <mergeCell ref="K8:M8"/>
    <mergeCell ref="A18:M18"/>
  </mergeCells>
  <hyperlinks>
    <hyperlink ref="A22" r:id="rId1" display="© Commonwealth of Australia 2011"/>
  </hyperlinks>
  <printOptions/>
  <pageMargins left="0.7" right="0.7" top="0.75" bottom="0.75" header="0.3" footer="0.3"/>
  <pageSetup fitToHeight="0" fitToWidth="1" horizontalDpi="600" verticalDpi="600" orientation="landscape" paperSize="9" scale="80"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19.00390625" style="25" customWidth="1"/>
    <col min="2" max="10" width="12.00390625" style="25" customWidth="1"/>
    <col min="11" max="16384" width="9.140625" style="25" customWidth="1"/>
  </cols>
  <sheetData>
    <row r="1" spans="1:10" ht="60" customHeight="1">
      <c r="A1" s="65" t="s">
        <v>167</v>
      </c>
      <c r="B1" s="39"/>
      <c r="C1" s="38"/>
      <c r="D1" s="38"/>
      <c r="E1" s="67"/>
      <c r="F1" s="67"/>
      <c r="G1" s="67"/>
      <c r="H1" s="67"/>
      <c r="I1" s="67"/>
      <c r="J1" s="67"/>
    </row>
    <row r="2" ht="16.5" customHeight="1">
      <c r="A2" s="52" t="s">
        <v>170</v>
      </c>
    </row>
    <row r="3" ht="15" customHeight="1">
      <c r="A3" s="53" t="s">
        <v>325</v>
      </c>
    </row>
    <row r="4" ht="11.25" customHeight="1">
      <c r="A4" s="53"/>
    </row>
    <row r="5" ht="15.75" customHeight="1">
      <c r="A5" s="55" t="s">
        <v>176</v>
      </c>
    </row>
    <row r="6" ht="11.25" customHeight="1">
      <c r="A6" s="55"/>
    </row>
    <row r="7" ht="22.5" customHeight="1">
      <c r="A7" s="56" t="s">
        <v>253</v>
      </c>
    </row>
    <row r="8" spans="2:10" s="27" customFormat="1" ht="22.5" customHeight="1">
      <c r="B8" s="200" t="s">
        <v>68</v>
      </c>
      <c r="C8" s="200"/>
      <c r="D8" s="200"/>
      <c r="E8" s="200" t="s">
        <v>69</v>
      </c>
      <c r="F8" s="200"/>
      <c r="G8" s="200"/>
      <c r="H8" s="200" t="s">
        <v>0</v>
      </c>
      <c r="I8" s="200"/>
      <c r="J8" s="200"/>
    </row>
    <row r="9" spans="1:10" s="134" customFormat="1" ht="49.5" customHeight="1">
      <c r="A9" s="143"/>
      <c r="B9" s="130" t="s">
        <v>0</v>
      </c>
      <c r="C9" s="130" t="s">
        <v>199</v>
      </c>
      <c r="D9" s="130" t="s">
        <v>200</v>
      </c>
      <c r="E9" s="130" t="s">
        <v>0</v>
      </c>
      <c r="F9" s="130" t="s">
        <v>199</v>
      </c>
      <c r="G9" s="130" t="s">
        <v>200</v>
      </c>
      <c r="H9" s="130" t="s">
        <v>0</v>
      </c>
      <c r="I9" s="130" t="s">
        <v>199</v>
      </c>
      <c r="J9" s="130" t="s">
        <v>200</v>
      </c>
    </row>
    <row r="10" spans="1:10" s="27" customFormat="1" ht="12.75" customHeight="1">
      <c r="A10" s="142"/>
      <c r="B10" s="132" t="s">
        <v>104</v>
      </c>
      <c r="C10" s="132" t="s">
        <v>105</v>
      </c>
      <c r="D10" s="132" t="s">
        <v>106</v>
      </c>
      <c r="E10" s="132" t="s">
        <v>104</v>
      </c>
      <c r="F10" s="132" t="s">
        <v>105</v>
      </c>
      <c r="G10" s="132" t="s">
        <v>106</v>
      </c>
      <c r="H10" s="132" t="s">
        <v>104</v>
      </c>
      <c r="I10" s="132" t="s">
        <v>105</v>
      </c>
      <c r="J10" s="132" t="s">
        <v>106</v>
      </c>
    </row>
    <row r="11" ht="12.75" customHeight="1">
      <c r="A11" s="22" t="s">
        <v>57</v>
      </c>
    </row>
    <row r="12" spans="1:10" ht="12.75" customHeight="1">
      <c r="A12" s="8" t="s">
        <v>1</v>
      </c>
      <c r="B12" s="100">
        <v>226629</v>
      </c>
      <c r="C12" s="100">
        <v>14607433</v>
      </c>
      <c r="D12" s="100">
        <v>50914</v>
      </c>
      <c r="E12" s="100">
        <v>112473</v>
      </c>
      <c r="F12" s="100">
        <v>5262036</v>
      </c>
      <c r="G12" s="100">
        <v>41295</v>
      </c>
      <c r="H12" s="100">
        <v>339101</v>
      </c>
      <c r="I12" s="100">
        <v>19869452</v>
      </c>
      <c r="J12" s="100">
        <v>47466</v>
      </c>
    </row>
    <row r="13" spans="1:10" ht="12.75" customHeight="1">
      <c r="A13" s="8" t="s">
        <v>2</v>
      </c>
      <c r="B13" s="100">
        <v>91347</v>
      </c>
      <c r="C13" s="100">
        <v>4321998</v>
      </c>
      <c r="D13" s="100">
        <v>36674</v>
      </c>
      <c r="E13" s="100">
        <v>114831</v>
      </c>
      <c r="F13" s="100">
        <v>3379599</v>
      </c>
      <c r="G13" s="100">
        <v>24195</v>
      </c>
      <c r="H13" s="100">
        <v>206177</v>
      </c>
      <c r="I13" s="100">
        <v>7701569</v>
      </c>
      <c r="J13" s="100">
        <v>29349</v>
      </c>
    </row>
    <row r="14" spans="1:10" ht="12.75" customHeight="1">
      <c r="A14" s="8" t="s">
        <v>3</v>
      </c>
      <c r="B14" s="100">
        <v>13834</v>
      </c>
      <c r="C14" s="100">
        <v>406122</v>
      </c>
      <c r="D14" s="100">
        <v>26664</v>
      </c>
      <c r="E14" s="100">
        <v>4303</v>
      </c>
      <c r="F14" s="100">
        <v>103077</v>
      </c>
      <c r="G14" s="100">
        <v>21986</v>
      </c>
      <c r="H14" s="100">
        <v>18141</v>
      </c>
      <c r="I14" s="100">
        <v>509311</v>
      </c>
      <c r="J14" s="100">
        <v>25381</v>
      </c>
    </row>
    <row r="15" spans="1:10" s="33" customFormat="1" ht="12.75" customHeight="1">
      <c r="A15" s="8" t="s">
        <v>64</v>
      </c>
      <c r="B15" s="100">
        <v>215</v>
      </c>
      <c r="C15" s="100">
        <v>9846</v>
      </c>
      <c r="D15" s="100">
        <v>38000</v>
      </c>
      <c r="E15" s="100">
        <v>190</v>
      </c>
      <c r="F15" s="100">
        <v>6606</v>
      </c>
      <c r="G15" s="100">
        <v>34136</v>
      </c>
      <c r="H15" s="100">
        <v>405</v>
      </c>
      <c r="I15" s="100">
        <v>16436</v>
      </c>
      <c r="J15" s="100">
        <v>36365</v>
      </c>
    </row>
    <row r="16" spans="1:10" s="33" customFormat="1" ht="12.75" customHeight="1">
      <c r="A16" s="28" t="s">
        <v>61</v>
      </c>
      <c r="B16" s="102">
        <v>352034</v>
      </c>
      <c r="C16" s="102">
        <v>19778830</v>
      </c>
      <c r="D16" s="102">
        <v>43291</v>
      </c>
      <c r="E16" s="102">
        <v>243656</v>
      </c>
      <c r="F16" s="102">
        <v>8967842</v>
      </c>
      <c r="G16" s="102">
        <v>30293</v>
      </c>
      <c r="H16" s="102">
        <v>595688</v>
      </c>
      <c r="I16" s="102">
        <v>28746525</v>
      </c>
      <c r="J16" s="102">
        <v>37500</v>
      </c>
    </row>
    <row r="17" spans="1:10" ht="12.75" customHeight="1">
      <c r="A17" s="22" t="s">
        <v>6</v>
      </c>
      <c r="B17" s="100"/>
      <c r="C17" s="100"/>
      <c r="D17" s="100"/>
      <c r="E17" s="100"/>
      <c r="F17" s="100"/>
      <c r="G17" s="100"/>
      <c r="H17" s="100"/>
      <c r="I17" s="100"/>
      <c r="J17" s="100"/>
    </row>
    <row r="18" spans="1:10" ht="12.75" customHeight="1">
      <c r="A18" s="8" t="s">
        <v>1</v>
      </c>
      <c r="B18" s="100">
        <v>64196</v>
      </c>
      <c r="C18" s="100">
        <v>2741637</v>
      </c>
      <c r="D18" s="100">
        <v>33640</v>
      </c>
      <c r="E18" s="100">
        <v>100363</v>
      </c>
      <c r="F18" s="100">
        <v>3049960</v>
      </c>
      <c r="G18" s="100">
        <v>24124</v>
      </c>
      <c r="H18" s="100">
        <v>164560</v>
      </c>
      <c r="I18" s="100">
        <v>5791610</v>
      </c>
      <c r="J18" s="100">
        <v>27397</v>
      </c>
    </row>
    <row r="19" spans="1:10" ht="12.75" customHeight="1">
      <c r="A19" s="8" t="s">
        <v>2</v>
      </c>
      <c r="B19" s="100">
        <v>6768</v>
      </c>
      <c r="C19" s="100">
        <v>179575</v>
      </c>
      <c r="D19" s="100">
        <v>21938</v>
      </c>
      <c r="E19" s="100">
        <v>7911</v>
      </c>
      <c r="F19" s="100">
        <v>166718</v>
      </c>
      <c r="G19" s="100">
        <v>16931</v>
      </c>
      <c r="H19" s="100">
        <v>14682</v>
      </c>
      <c r="I19" s="100">
        <v>346375</v>
      </c>
      <c r="J19" s="100">
        <v>18810</v>
      </c>
    </row>
    <row r="20" spans="1:10" ht="12.75" customHeight="1">
      <c r="A20" s="8" t="s">
        <v>3</v>
      </c>
      <c r="B20" s="100">
        <v>7508</v>
      </c>
      <c r="C20" s="100">
        <v>207085</v>
      </c>
      <c r="D20" s="100">
        <v>23730</v>
      </c>
      <c r="E20" s="100">
        <v>6089</v>
      </c>
      <c r="F20" s="100">
        <v>191111</v>
      </c>
      <c r="G20" s="100">
        <v>18734</v>
      </c>
      <c r="H20" s="100">
        <v>13597</v>
      </c>
      <c r="I20" s="100">
        <v>398196</v>
      </c>
      <c r="J20" s="100">
        <v>21359</v>
      </c>
    </row>
    <row r="21" spans="1:10" s="33" customFormat="1" ht="12.75" customHeight="1">
      <c r="A21" s="8" t="s">
        <v>64</v>
      </c>
      <c r="B21" s="100">
        <v>150</v>
      </c>
      <c r="C21" s="100">
        <v>7682</v>
      </c>
      <c r="D21" s="100">
        <v>41075</v>
      </c>
      <c r="E21" s="100">
        <v>124</v>
      </c>
      <c r="F21" s="100">
        <v>3930</v>
      </c>
      <c r="G21" s="100">
        <v>29399</v>
      </c>
      <c r="H21" s="100">
        <v>269</v>
      </c>
      <c r="I21" s="100">
        <v>11363</v>
      </c>
      <c r="J21" s="100">
        <v>34715</v>
      </c>
    </row>
    <row r="22" spans="1:10" s="33" customFormat="1" ht="12.75" customHeight="1">
      <c r="A22" s="28" t="s">
        <v>61</v>
      </c>
      <c r="B22" s="102">
        <v>82429</v>
      </c>
      <c r="C22" s="102">
        <v>3228947</v>
      </c>
      <c r="D22" s="102">
        <v>30614</v>
      </c>
      <c r="E22" s="102">
        <v>116412</v>
      </c>
      <c r="F22" s="102">
        <v>3451337</v>
      </c>
      <c r="G22" s="102">
        <v>22924</v>
      </c>
      <c r="H22" s="102">
        <v>198838</v>
      </c>
      <c r="I22" s="102">
        <v>6680158</v>
      </c>
      <c r="J22" s="102">
        <v>25831</v>
      </c>
    </row>
    <row r="23" spans="1:10" ht="12.75" customHeight="1">
      <c r="A23" s="22" t="s">
        <v>4</v>
      </c>
      <c r="B23" s="100"/>
      <c r="C23" s="100"/>
      <c r="D23" s="100"/>
      <c r="E23" s="100"/>
      <c r="F23" s="100"/>
      <c r="G23" s="100"/>
      <c r="H23" s="100"/>
      <c r="I23" s="100"/>
      <c r="J23" s="100"/>
    </row>
    <row r="24" spans="1:10" ht="12.75" customHeight="1">
      <c r="A24" s="8" t="s">
        <v>1</v>
      </c>
      <c r="B24" s="100">
        <v>290828</v>
      </c>
      <c r="C24" s="100">
        <v>17349271</v>
      </c>
      <c r="D24" s="100">
        <v>46980</v>
      </c>
      <c r="E24" s="100">
        <v>212835</v>
      </c>
      <c r="F24" s="100">
        <v>8311908</v>
      </c>
      <c r="G24" s="100">
        <v>32619</v>
      </c>
      <c r="H24" s="100">
        <v>503658</v>
      </c>
      <c r="I24" s="100">
        <v>25660886</v>
      </c>
      <c r="J24" s="100">
        <v>40635</v>
      </c>
    </row>
    <row r="25" spans="1:10" ht="12.75" customHeight="1">
      <c r="A25" s="8" t="s">
        <v>2</v>
      </c>
      <c r="B25" s="100">
        <v>98116</v>
      </c>
      <c r="C25" s="100">
        <v>4501582</v>
      </c>
      <c r="D25" s="100">
        <v>35501</v>
      </c>
      <c r="E25" s="100">
        <v>122738</v>
      </c>
      <c r="F25" s="100">
        <v>3546216</v>
      </c>
      <c r="G25" s="100">
        <v>23589</v>
      </c>
      <c r="H25" s="100">
        <v>220857</v>
      </c>
      <c r="I25" s="100">
        <v>8047911</v>
      </c>
      <c r="J25" s="100">
        <v>28515</v>
      </c>
    </row>
    <row r="26" spans="1:10" ht="12.75" customHeight="1">
      <c r="A26" s="8" t="s">
        <v>3</v>
      </c>
      <c r="B26" s="100">
        <v>21346</v>
      </c>
      <c r="C26" s="100">
        <v>613325</v>
      </c>
      <c r="D26" s="100">
        <v>25471</v>
      </c>
      <c r="E26" s="100">
        <v>10393</v>
      </c>
      <c r="F26" s="100">
        <v>294209</v>
      </c>
      <c r="G26" s="100">
        <v>20123</v>
      </c>
      <c r="H26" s="100">
        <v>31734</v>
      </c>
      <c r="I26" s="100">
        <v>907391</v>
      </c>
      <c r="J26" s="100">
        <v>23564</v>
      </c>
    </row>
    <row r="27" spans="1:10" s="27" customFormat="1" ht="12.75" customHeight="1">
      <c r="A27" s="8" t="s">
        <v>64</v>
      </c>
      <c r="B27" s="100">
        <v>362</v>
      </c>
      <c r="C27" s="100">
        <v>17377</v>
      </c>
      <c r="D27" s="100">
        <v>39943</v>
      </c>
      <c r="E27" s="100">
        <v>315</v>
      </c>
      <c r="F27" s="100">
        <v>10570</v>
      </c>
      <c r="G27" s="100">
        <v>31074</v>
      </c>
      <c r="H27" s="100">
        <v>681</v>
      </c>
      <c r="I27" s="100">
        <v>28090</v>
      </c>
      <c r="J27" s="100">
        <v>35965</v>
      </c>
    </row>
    <row r="28" spans="1:10" s="27" customFormat="1" ht="12.75" customHeight="1">
      <c r="A28" s="19" t="s">
        <v>61</v>
      </c>
      <c r="B28" s="101">
        <v>434458</v>
      </c>
      <c r="C28" s="101">
        <v>23007547</v>
      </c>
      <c r="D28" s="101">
        <v>40669</v>
      </c>
      <c r="E28" s="101">
        <v>360070</v>
      </c>
      <c r="F28" s="101">
        <v>12419245</v>
      </c>
      <c r="G28" s="101">
        <v>27794</v>
      </c>
      <c r="H28" s="101">
        <v>794528</v>
      </c>
      <c r="I28" s="101">
        <v>35426762</v>
      </c>
      <c r="J28" s="101">
        <v>34413</v>
      </c>
    </row>
    <row r="29" ht="12.75" customHeight="1">
      <c r="A29" s="7"/>
    </row>
    <row r="30" spans="1:10" ht="12.75" customHeight="1">
      <c r="A30" s="190" t="s">
        <v>228</v>
      </c>
      <c r="B30" s="190"/>
      <c r="C30" s="190"/>
      <c r="D30" s="190"/>
      <c r="E30" s="190"/>
      <c r="F30" s="190"/>
      <c r="G30" s="190"/>
      <c r="H30" s="190"/>
      <c r="I30" s="190"/>
      <c r="J30" s="190"/>
    </row>
    <row r="31" spans="1:10" ht="12.75" customHeight="1">
      <c r="A31" s="190" t="s">
        <v>185</v>
      </c>
      <c r="B31" s="190"/>
      <c r="C31" s="190"/>
      <c r="D31" s="190"/>
      <c r="E31" s="190"/>
      <c r="F31" s="190"/>
      <c r="G31" s="190"/>
      <c r="H31" s="190"/>
      <c r="I31" s="190"/>
      <c r="J31" s="190"/>
    </row>
    <row r="32" spans="1:10" ht="12.75" customHeight="1">
      <c r="A32" s="191" t="s">
        <v>277</v>
      </c>
      <c r="B32" s="191"/>
      <c r="C32" s="191"/>
      <c r="D32" s="191"/>
      <c r="E32" s="191"/>
      <c r="F32" s="191"/>
      <c r="G32" s="191"/>
      <c r="H32" s="191"/>
      <c r="I32" s="191"/>
      <c r="J32" s="191"/>
    </row>
    <row r="33" ht="12.75" customHeight="1"/>
    <row r="34" ht="12.75" customHeight="1">
      <c r="A34" s="112" t="s">
        <v>295</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6">
    <mergeCell ref="A32:J32"/>
    <mergeCell ref="B8:D8"/>
    <mergeCell ref="E8:G8"/>
    <mergeCell ref="H8:J8"/>
    <mergeCell ref="A30:J30"/>
    <mergeCell ref="A31:J31"/>
  </mergeCells>
  <hyperlinks>
    <hyperlink ref="A34" r:id="rId1" display="© Commonwealth of Australia 2011"/>
  </hyperlinks>
  <printOptions/>
  <pageMargins left="0.7" right="0.7" top="0.75" bottom="0.75" header="0.3" footer="0.3"/>
  <pageSetup fitToWidth="0" fitToHeight="1" horizontalDpi="600" verticalDpi="600" orientation="landscape" paperSize="9" scale="92"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1.140625" style="25" bestFit="1" customWidth="1"/>
    <col min="2" max="10" width="12.8515625" style="25" customWidth="1"/>
    <col min="11" max="16384" width="9.140625" style="25" customWidth="1"/>
  </cols>
  <sheetData>
    <row r="1" spans="1:10" ht="60" customHeight="1">
      <c r="A1" s="65" t="s">
        <v>167</v>
      </c>
      <c r="B1" s="39"/>
      <c r="C1" s="38"/>
      <c r="D1" s="38"/>
      <c r="E1" s="67"/>
      <c r="F1" s="67"/>
      <c r="G1" s="67"/>
      <c r="H1" s="67"/>
      <c r="I1" s="67"/>
      <c r="J1" s="67"/>
    </row>
    <row r="2" spans="1:4" ht="16.5" customHeight="1">
      <c r="A2" s="52" t="s">
        <v>170</v>
      </c>
      <c r="B2" s="52"/>
      <c r="C2" s="52"/>
      <c r="D2" s="52"/>
    </row>
    <row r="3" spans="1:4" ht="15.75" customHeight="1">
      <c r="A3" s="53" t="s">
        <v>325</v>
      </c>
      <c r="B3" s="54"/>
      <c r="C3" s="54"/>
      <c r="D3" s="54"/>
    </row>
    <row r="4" ht="11.25" customHeight="1">
      <c r="A4" s="53"/>
    </row>
    <row r="5" spans="1:7" ht="21.75" customHeight="1">
      <c r="A5" s="55" t="s">
        <v>176</v>
      </c>
      <c r="B5" s="7"/>
      <c r="C5" s="7"/>
      <c r="D5" s="7"/>
      <c r="E5" s="7"/>
      <c r="F5" s="7"/>
      <c r="G5" s="7"/>
    </row>
    <row r="6" spans="1:7" ht="11.25" customHeight="1">
      <c r="A6" s="55"/>
      <c r="B6" s="7"/>
      <c r="C6" s="7"/>
      <c r="D6" s="7"/>
      <c r="E6" s="7"/>
      <c r="F6" s="7"/>
      <c r="G6" s="7"/>
    </row>
    <row r="7" spans="1:7" ht="22.5" customHeight="1">
      <c r="A7" s="56" t="s">
        <v>263</v>
      </c>
      <c r="B7" s="7"/>
      <c r="C7" s="7"/>
      <c r="D7" s="7"/>
      <c r="E7" s="7"/>
      <c r="F7" s="7"/>
      <c r="G7" s="7"/>
    </row>
    <row r="8" spans="1:10" s="27" customFormat="1" ht="22.5" customHeight="1">
      <c r="A8" s="138"/>
      <c r="B8" s="200" t="s">
        <v>219</v>
      </c>
      <c r="C8" s="200"/>
      <c r="D8" s="200"/>
      <c r="E8" s="200" t="s">
        <v>220</v>
      </c>
      <c r="F8" s="200"/>
      <c r="G8" s="200"/>
      <c r="H8" s="200" t="s">
        <v>4</v>
      </c>
      <c r="I8" s="200"/>
      <c r="J8" s="200"/>
    </row>
    <row r="9" spans="1:10" s="134" customFormat="1" ht="49.5" customHeight="1">
      <c r="A9" s="143"/>
      <c r="B9" s="130" t="s">
        <v>0</v>
      </c>
      <c r="C9" s="130" t="s">
        <v>103</v>
      </c>
      <c r="D9" s="130" t="s">
        <v>187</v>
      </c>
      <c r="E9" s="130" t="s">
        <v>0</v>
      </c>
      <c r="F9" s="130" t="s">
        <v>103</v>
      </c>
      <c r="G9" s="130" t="s">
        <v>187</v>
      </c>
      <c r="H9" s="130" t="s">
        <v>0</v>
      </c>
      <c r="I9" s="130" t="s">
        <v>103</v>
      </c>
      <c r="J9" s="130" t="s">
        <v>187</v>
      </c>
    </row>
    <row r="10" spans="1:10" s="27" customFormat="1" ht="15" customHeight="1">
      <c r="A10" s="139"/>
      <c r="B10" s="132" t="s">
        <v>104</v>
      </c>
      <c r="C10" s="132" t="s">
        <v>105</v>
      </c>
      <c r="D10" s="132" t="s">
        <v>106</v>
      </c>
      <c r="E10" s="132" t="s">
        <v>104</v>
      </c>
      <c r="F10" s="132" t="s">
        <v>105</v>
      </c>
      <c r="G10" s="132" t="s">
        <v>106</v>
      </c>
      <c r="H10" s="132" t="s">
        <v>104</v>
      </c>
      <c r="I10" s="132" t="s">
        <v>105</v>
      </c>
      <c r="J10" s="132" t="s">
        <v>106</v>
      </c>
    </row>
    <row r="11" ht="12.75" customHeight="1">
      <c r="A11" s="7" t="s">
        <v>92</v>
      </c>
    </row>
    <row r="12" spans="1:10" ht="12.75" customHeight="1">
      <c r="A12" s="8" t="s">
        <v>60</v>
      </c>
      <c r="B12" s="100">
        <v>5385</v>
      </c>
      <c r="C12" s="100">
        <v>-52077</v>
      </c>
      <c r="D12" s="100">
        <v>-5057</v>
      </c>
      <c r="E12" s="100">
        <v>1986</v>
      </c>
      <c r="F12" s="100">
        <v>6384</v>
      </c>
      <c r="G12" s="100">
        <v>2353</v>
      </c>
      <c r="H12" s="100">
        <v>7369</v>
      </c>
      <c r="I12" s="100">
        <v>-45716</v>
      </c>
      <c r="J12" s="100">
        <v>-2753</v>
      </c>
    </row>
    <row r="13" spans="1:10" ht="12.75" customHeight="1">
      <c r="A13" s="8" t="s">
        <v>164</v>
      </c>
      <c r="B13" s="100">
        <v>9474</v>
      </c>
      <c r="C13" s="100">
        <v>-70680</v>
      </c>
      <c r="D13" s="100">
        <v>-4766</v>
      </c>
      <c r="E13" s="100">
        <v>4037</v>
      </c>
      <c r="F13" s="100">
        <v>26414</v>
      </c>
      <c r="G13" s="100">
        <v>5100</v>
      </c>
      <c r="H13" s="100">
        <v>13513</v>
      </c>
      <c r="I13" s="100">
        <v>-44251</v>
      </c>
      <c r="J13" s="100">
        <v>-2243</v>
      </c>
    </row>
    <row r="14" spans="1:10" ht="12.75" customHeight="1">
      <c r="A14" s="8" t="s">
        <v>165</v>
      </c>
      <c r="B14" s="100">
        <v>17563</v>
      </c>
      <c r="C14" s="100">
        <v>-143593</v>
      </c>
      <c r="D14" s="100">
        <v>-5587</v>
      </c>
      <c r="E14" s="100">
        <v>2767</v>
      </c>
      <c r="F14" s="100">
        <v>14791</v>
      </c>
      <c r="G14" s="100">
        <v>2672</v>
      </c>
      <c r="H14" s="100">
        <v>20331</v>
      </c>
      <c r="I14" s="100">
        <v>-128837</v>
      </c>
      <c r="J14" s="100">
        <v>-4506</v>
      </c>
    </row>
    <row r="15" spans="1:10" ht="12.75" customHeight="1">
      <c r="A15" s="8" t="s">
        <v>255</v>
      </c>
      <c r="B15" s="100">
        <v>8800</v>
      </c>
      <c r="C15" s="100">
        <v>-93028</v>
      </c>
      <c r="D15" s="100">
        <v>-7073</v>
      </c>
      <c r="E15" s="100">
        <v>1274</v>
      </c>
      <c r="F15" s="100">
        <v>7422</v>
      </c>
      <c r="G15" s="100">
        <v>2518</v>
      </c>
      <c r="H15" s="100">
        <v>10075</v>
      </c>
      <c r="I15" s="100">
        <v>-85579</v>
      </c>
      <c r="J15" s="100">
        <v>-5843</v>
      </c>
    </row>
    <row r="16" spans="1:10" s="27" customFormat="1" ht="12.75" customHeight="1">
      <c r="A16" s="8" t="s">
        <v>256</v>
      </c>
      <c r="B16" s="100">
        <v>1977</v>
      </c>
      <c r="C16" s="100">
        <v>-37265</v>
      </c>
      <c r="D16" s="100">
        <v>-11675</v>
      </c>
      <c r="E16" s="100">
        <v>326</v>
      </c>
      <c r="F16" s="100">
        <v>2404</v>
      </c>
      <c r="G16" s="100">
        <v>3553</v>
      </c>
      <c r="H16" s="100">
        <v>2302</v>
      </c>
      <c r="I16" s="100">
        <v>-34875</v>
      </c>
      <c r="J16" s="100">
        <v>-9411</v>
      </c>
    </row>
    <row r="17" spans="1:10" s="27" customFormat="1" ht="12.75" customHeight="1">
      <c r="A17" s="19" t="s">
        <v>291</v>
      </c>
      <c r="B17" s="101">
        <v>43204</v>
      </c>
      <c r="C17" s="101">
        <v>-396688</v>
      </c>
      <c r="D17" s="101">
        <v>-5780</v>
      </c>
      <c r="E17" s="101">
        <v>10398</v>
      </c>
      <c r="F17" s="101">
        <v>57457</v>
      </c>
      <c r="G17" s="101">
        <v>3251</v>
      </c>
      <c r="H17" s="101">
        <v>53599</v>
      </c>
      <c r="I17" s="101">
        <v>-339253</v>
      </c>
      <c r="J17" s="101">
        <v>-4057</v>
      </c>
    </row>
    <row r="18" s="59" customFormat="1" ht="12.75" customHeight="1">
      <c r="A18" s="19"/>
    </row>
    <row r="19" spans="1:10" s="59" customFormat="1" ht="12.75" customHeight="1">
      <c r="A19" s="190" t="s">
        <v>217</v>
      </c>
      <c r="B19" s="190"/>
      <c r="C19" s="190"/>
      <c r="D19" s="190"/>
      <c r="E19" s="190"/>
      <c r="F19" s="190"/>
      <c r="G19" s="190"/>
      <c r="H19" s="190"/>
      <c r="I19" s="190"/>
      <c r="J19" s="190"/>
    </row>
    <row r="20" spans="1:10" ht="12.75" customHeight="1">
      <c r="A20" s="190" t="s">
        <v>218</v>
      </c>
      <c r="B20" s="190"/>
      <c r="C20" s="190"/>
      <c r="D20" s="190"/>
      <c r="E20" s="190"/>
      <c r="F20" s="190"/>
      <c r="G20" s="190"/>
      <c r="H20" s="190"/>
      <c r="I20" s="190"/>
      <c r="J20" s="190"/>
    </row>
    <row r="21" spans="1:10" s="59" customFormat="1" ht="12.75" customHeight="1">
      <c r="A21" s="190" t="s">
        <v>292</v>
      </c>
      <c r="B21" s="190"/>
      <c r="C21" s="190"/>
      <c r="D21" s="190"/>
      <c r="E21" s="190"/>
      <c r="F21" s="190"/>
      <c r="G21" s="190"/>
      <c r="H21" s="190"/>
      <c r="I21" s="190"/>
      <c r="J21" s="190"/>
    </row>
    <row r="22" spans="1:10" ht="12.75" customHeight="1">
      <c r="A22" s="190" t="s">
        <v>185</v>
      </c>
      <c r="B22" s="190"/>
      <c r="C22" s="190"/>
      <c r="D22" s="190"/>
      <c r="E22" s="190"/>
      <c r="F22" s="190"/>
      <c r="G22" s="190"/>
      <c r="H22" s="190"/>
      <c r="I22" s="190"/>
      <c r="J22" s="190"/>
    </row>
    <row r="23" spans="1:10" ht="12.75" customHeight="1">
      <c r="A23" s="191" t="s">
        <v>277</v>
      </c>
      <c r="B23" s="191"/>
      <c r="C23" s="191"/>
      <c r="D23" s="191"/>
      <c r="E23" s="191"/>
      <c r="F23" s="191"/>
      <c r="G23" s="191"/>
      <c r="H23" s="191"/>
      <c r="I23" s="191"/>
      <c r="J23" s="191"/>
    </row>
    <row r="24" spans="1:10" ht="12.75" customHeight="1">
      <c r="A24" s="202" t="s">
        <v>151</v>
      </c>
      <c r="B24" s="202"/>
      <c r="C24" s="202"/>
      <c r="D24" s="202"/>
      <c r="E24" s="202"/>
      <c r="F24" s="202"/>
      <c r="G24" s="202"/>
      <c r="H24" s="202"/>
      <c r="I24" s="202"/>
      <c r="J24" s="202"/>
    </row>
    <row r="25" ht="12.75" customHeight="1"/>
    <row r="26" ht="12.75" customHeight="1">
      <c r="A26" s="112" t="s">
        <v>295</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9">
    <mergeCell ref="A21:J21"/>
    <mergeCell ref="A22:J22"/>
    <mergeCell ref="A23:J23"/>
    <mergeCell ref="A24:J24"/>
    <mergeCell ref="B8:D8"/>
    <mergeCell ref="E8:G8"/>
    <mergeCell ref="H8:J8"/>
    <mergeCell ref="A19:J19"/>
    <mergeCell ref="A20:J20"/>
  </mergeCells>
  <hyperlinks>
    <hyperlink ref="A24" r:id="rId1" display="See Table 2.6 in the Personal tax chapter on the ATO website for a comparative table showing the Australian population."/>
    <hyperlink ref="A26" r:id="rId2" display="© Commonwealth of Australia 2011"/>
  </hyperlinks>
  <printOptions/>
  <pageMargins left="0.7" right="0.7" top="0.75" bottom="0.75" header="0.3" footer="0.3"/>
  <pageSetup fitToHeight="0" fitToWidth="1" horizontalDpi="600" verticalDpi="600" orientation="landscape" paperSize="9" scale="95" r:id="rId4"/>
  <drawing r:id="rId3"/>
</worksheet>
</file>

<file path=xl/worksheets/sheet19.xml><?xml version="1.0" encoding="utf-8"?>
<worksheet xmlns="http://schemas.openxmlformats.org/spreadsheetml/2006/main" xmlns:r="http://schemas.openxmlformats.org/officeDocument/2006/relationships">
  <dimension ref="A1:J23"/>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1.25" customHeight="1"/>
  <cols>
    <col min="1" max="1" width="20.8515625" style="0" customWidth="1"/>
    <col min="2" max="2" width="18.00390625" style="0" customWidth="1"/>
    <col min="3" max="4" width="18.57421875" style="0" customWidth="1"/>
    <col min="8" max="10" width="9.140625" style="1" customWidth="1"/>
  </cols>
  <sheetData>
    <row r="1" spans="1:10" s="21" customFormat="1" ht="60" customHeight="1">
      <c r="A1" s="65" t="s">
        <v>167</v>
      </c>
      <c r="B1" s="39"/>
      <c r="C1" s="38"/>
      <c r="D1" s="38"/>
      <c r="E1" s="67"/>
      <c r="F1" s="67"/>
      <c r="G1" s="67"/>
      <c r="H1" s="67"/>
      <c r="I1" s="67"/>
      <c r="J1" s="67"/>
    </row>
    <row r="2" spans="1:10" s="21" customFormat="1" ht="15.75" customHeight="1">
      <c r="A2" s="52" t="s">
        <v>170</v>
      </c>
      <c r="H2" s="1"/>
      <c r="I2" s="1"/>
      <c r="J2" s="1"/>
    </row>
    <row r="3" spans="1:10" s="21" customFormat="1" ht="15" customHeight="1">
      <c r="A3" s="53" t="s">
        <v>325</v>
      </c>
      <c r="H3" s="1"/>
      <c r="I3" s="1"/>
      <c r="J3" s="1"/>
    </row>
    <row r="4" spans="1:10" s="21" customFormat="1" ht="11.25" customHeight="1">
      <c r="A4" s="53"/>
      <c r="H4" s="1"/>
      <c r="I4" s="1"/>
      <c r="J4" s="1"/>
    </row>
    <row r="5" spans="1:5" ht="22.5" customHeight="1">
      <c r="A5" s="55" t="s">
        <v>176</v>
      </c>
      <c r="B5" s="7"/>
      <c r="C5" s="7"/>
      <c r="D5" s="7"/>
      <c r="E5" s="25"/>
    </row>
    <row r="6" spans="1:10" s="21" customFormat="1" ht="11.25" customHeight="1">
      <c r="A6" s="55"/>
      <c r="B6" s="7"/>
      <c r="C6" s="7"/>
      <c r="D6" s="7"/>
      <c r="E6" s="25"/>
      <c r="H6" s="1"/>
      <c r="I6" s="1"/>
      <c r="J6" s="1"/>
    </row>
    <row r="7" spans="1:10" s="9" customFormat="1" ht="22.5" customHeight="1">
      <c r="A7" s="56" t="s">
        <v>264</v>
      </c>
      <c r="B7" s="7"/>
      <c r="C7" s="7"/>
      <c r="D7" s="7"/>
      <c r="E7" s="25"/>
      <c r="H7" s="1"/>
      <c r="I7" s="1"/>
      <c r="J7" s="1"/>
    </row>
    <row r="8" spans="1:5" s="133" customFormat="1" ht="39.75" customHeight="1">
      <c r="A8" s="143"/>
      <c r="B8" s="130" t="s">
        <v>0</v>
      </c>
      <c r="C8" s="130" t="s">
        <v>265</v>
      </c>
      <c r="D8" s="130" t="s">
        <v>197</v>
      </c>
      <c r="E8" s="134"/>
    </row>
    <row r="9" spans="1:5" s="105" customFormat="1" ht="15" customHeight="1">
      <c r="A9" s="139"/>
      <c r="B9" s="132" t="s">
        <v>104</v>
      </c>
      <c r="C9" s="132" t="s">
        <v>105</v>
      </c>
      <c r="D9" s="132" t="s">
        <v>106</v>
      </c>
      <c r="E9" s="27"/>
    </row>
    <row r="10" spans="1:5" s="20" customFormat="1" ht="13.5" customHeight="1">
      <c r="A10" s="7" t="s">
        <v>92</v>
      </c>
      <c r="B10" s="72"/>
      <c r="C10" s="72"/>
      <c r="D10" s="72"/>
      <c r="E10" s="25"/>
    </row>
    <row r="11" spans="1:5" s="20" customFormat="1" ht="13.5" customHeight="1">
      <c r="A11" s="8" t="s">
        <v>60</v>
      </c>
      <c r="B11" s="103">
        <v>2808</v>
      </c>
      <c r="C11" s="103">
        <v>3608</v>
      </c>
      <c r="D11" s="103">
        <v>212</v>
      </c>
      <c r="E11" s="25"/>
    </row>
    <row r="12" spans="1:5" s="20" customFormat="1" ht="13.5" customHeight="1">
      <c r="A12" s="8" t="s">
        <v>164</v>
      </c>
      <c r="B12" s="103">
        <v>11925</v>
      </c>
      <c r="C12" s="103">
        <v>86291</v>
      </c>
      <c r="D12" s="103">
        <v>3320</v>
      </c>
      <c r="E12" s="25"/>
    </row>
    <row r="13" spans="1:5" s="20" customFormat="1" ht="13.5" customHeight="1">
      <c r="A13" s="8" t="s">
        <v>165</v>
      </c>
      <c r="B13" s="103">
        <v>11412</v>
      </c>
      <c r="C13" s="103">
        <v>102854</v>
      </c>
      <c r="D13" s="103">
        <v>365</v>
      </c>
      <c r="E13" s="25"/>
    </row>
    <row r="14" spans="1:5" s="20" customFormat="1" ht="13.5" customHeight="1">
      <c r="A14" s="8" t="s">
        <v>255</v>
      </c>
      <c r="B14" s="103">
        <v>8893</v>
      </c>
      <c r="C14" s="103">
        <v>94599</v>
      </c>
      <c r="D14" s="103">
        <v>459</v>
      </c>
      <c r="E14" s="25"/>
    </row>
    <row r="15" spans="1:5" ht="13.5" customHeight="1">
      <c r="A15" s="8" t="s">
        <v>256</v>
      </c>
      <c r="B15" s="103">
        <v>3274</v>
      </c>
      <c r="C15" s="103">
        <v>101175</v>
      </c>
      <c r="D15" s="103">
        <v>1139</v>
      </c>
      <c r="E15" s="25"/>
    </row>
    <row r="16" spans="1:10" s="105" customFormat="1" ht="13.5" customHeight="1">
      <c r="A16" s="19" t="s">
        <v>61</v>
      </c>
      <c r="B16" s="104">
        <v>38313</v>
      </c>
      <c r="C16" s="104">
        <v>388526</v>
      </c>
      <c r="D16" s="104">
        <v>814</v>
      </c>
      <c r="E16" s="27"/>
      <c r="H16" s="106"/>
      <c r="I16" s="106"/>
      <c r="J16" s="106"/>
    </row>
    <row r="17" spans="1:5" ht="13.5" customHeight="1">
      <c r="A17" s="59"/>
      <c r="B17" s="72"/>
      <c r="C17" s="72"/>
      <c r="D17" s="72"/>
      <c r="E17" s="25"/>
    </row>
    <row r="18" spans="1:10" s="60" customFormat="1" ht="13.5" customHeight="1">
      <c r="A18" s="190" t="s">
        <v>290</v>
      </c>
      <c r="B18" s="190"/>
      <c r="C18" s="190"/>
      <c r="D18" s="190"/>
      <c r="E18" s="190"/>
      <c r="F18" s="190"/>
      <c r="G18" s="190"/>
      <c r="H18" s="190"/>
      <c r="I18" s="190"/>
      <c r="J18" s="190"/>
    </row>
    <row r="19" spans="1:10" ht="13.5" customHeight="1">
      <c r="A19" s="190" t="s">
        <v>185</v>
      </c>
      <c r="B19" s="190"/>
      <c r="C19" s="190"/>
      <c r="D19" s="190"/>
      <c r="E19" s="190"/>
      <c r="F19" s="190"/>
      <c r="G19" s="190"/>
      <c r="H19" s="190"/>
      <c r="I19" s="190"/>
      <c r="J19" s="190"/>
    </row>
    <row r="20" spans="1:10" ht="13.5" customHeight="1">
      <c r="A20" s="191" t="s">
        <v>277</v>
      </c>
      <c r="B20" s="191"/>
      <c r="C20" s="191"/>
      <c r="D20" s="191"/>
      <c r="E20" s="191"/>
      <c r="F20" s="191"/>
      <c r="G20" s="191"/>
      <c r="H20" s="191"/>
      <c r="I20" s="191"/>
      <c r="J20" s="191"/>
    </row>
    <row r="21" spans="1:10" ht="13.5" customHeight="1">
      <c r="A21" s="202" t="s">
        <v>152</v>
      </c>
      <c r="B21" s="202"/>
      <c r="C21" s="202"/>
      <c r="D21" s="202"/>
      <c r="E21" s="202"/>
      <c r="F21" s="202"/>
      <c r="G21" s="202"/>
      <c r="H21" s="202"/>
      <c r="I21" s="202"/>
      <c r="J21" s="202"/>
    </row>
    <row r="22" ht="13.5" customHeight="1"/>
    <row r="23" ht="13.5" customHeight="1">
      <c r="A23" s="112" t="s">
        <v>295</v>
      </c>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sheetProtection sheet="1" objects="1" scenarios="1"/>
  <mergeCells count="4">
    <mergeCell ref="A18:J18"/>
    <mergeCell ref="A19:J19"/>
    <mergeCell ref="A20:J20"/>
    <mergeCell ref="A21:J21"/>
  </mergeCells>
  <hyperlinks>
    <hyperlink ref="A21" r:id="rId1" display="See Table 11.3 in the International taxation chapter on the ATO website for a comparative table showing the Australian population."/>
    <hyperlink ref="A23" r:id="rId2" display="© Commonwealth of Australia 2011"/>
  </hyperlinks>
  <printOptions/>
  <pageMargins left="0.7" right="0.7" top="0.75" bottom="0.75" header="0.3" footer="0.3"/>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AK76"/>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9.57421875" style="2" customWidth="1"/>
    <col min="2" max="2" width="113.140625" style="2" customWidth="1"/>
    <col min="3" max="16384" width="9.140625" style="2" customWidth="1"/>
  </cols>
  <sheetData>
    <row r="1" spans="1:37" s="158" customFormat="1" ht="60" customHeight="1">
      <c r="A1" s="65" t="s">
        <v>167</v>
      </c>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 ht="15.75">
      <c r="A2" s="52" t="s">
        <v>170</v>
      </c>
      <c r="B2" s="52"/>
      <c r="C2" s="52"/>
      <c r="D2" s="52"/>
    </row>
    <row r="3" spans="1:4" ht="12.75">
      <c r="A3" s="53" t="s">
        <v>325</v>
      </c>
      <c r="B3" s="54"/>
      <c r="C3" s="54"/>
      <c r="D3" s="54"/>
    </row>
    <row r="4" ht="15.75">
      <c r="A4" s="52" t="s">
        <v>176</v>
      </c>
    </row>
    <row r="5" ht="15.75">
      <c r="A5" s="52"/>
    </row>
    <row r="6" ht="15.75">
      <c r="A6" s="29" t="s">
        <v>254</v>
      </c>
    </row>
    <row r="7" spans="1:2" ht="11.25">
      <c r="A7" s="2" t="s">
        <v>301</v>
      </c>
      <c r="B7" s="2" t="s">
        <v>302</v>
      </c>
    </row>
    <row r="8" ht="15.75">
      <c r="A8" s="29"/>
    </row>
    <row r="9" spans="1:2" ht="11.25">
      <c r="A9" s="2" t="s">
        <v>236</v>
      </c>
      <c r="B9" s="2" t="s">
        <v>235</v>
      </c>
    </row>
    <row r="11" spans="1:2" ht="11.25">
      <c r="A11" s="2" t="s">
        <v>212</v>
      </c>
      <c r="B11" s="2" t="s">
        <v>210</v>
      </c>
    </row>
    <row r="13" spans="1:2" ht="22.5">
      <c r="A13" s="74" t="s">
        <v>319</v>
      </c>
      <c r="B13" s="2" t="s">
        <v>211</v>
      </c>
    </row>
    <row r="14" ht="11.25">
      <c r="B14" s="2" t="s">
        <v>145</v>
      </c>
    </row>
    <row r="16" spans="1:2" ht="11.25">
      <c r="A16" s="2" t="s">
        <v>242</v>
      </c>
      <c r="B16" s="2" t="s">
        <v>243</v>
      </c>
    </row>
    <row r="17" ht="22.5">
      <c r="B17" s="74" t="s">
        <v>244</v>
      </c>
    </row>
    <row r="18" ht="11.25">
      <c r="B18" s="2" t="s">
        <v>245</v>
      </c>
    </row>
    <row r="19" ht="11.25">
      <c r="B19" s="2" t="s">
        <v>246</v>
      </c>
    </row>
    <row r="20" ht="11.25">
      <c r="B20" s="2" t="s">
        <v>247</v>
      </c>
    </row>
    <row r="22" spans="1:2" ht="11.25">
      <c r="A22" s="2" t="s">
        <v>147</v>
      </c>
      <c r="B22" s="2" t="s">
        <v>108</v>
      </c>
    </row>
    <row r="23" ht="11.25">
      <c r="B23" s="30" t="s">
        <v>114</v>
      </c>
    </row>
    <row r="24" ht="11.25">
      <c r="B24" s="30" t="s">
        <v>115</v>
      </c>
    </row>
    <row r="25" ht="11.25">
      <c r="B25" s="30" t="s">
        <v>116</v>
      </c>
    </row>
    <row r="26" ht="11.25">
      <c r="B26" s="30" t="s">
        <v>117</v>
      </c>
    </row>
    <row r="27" ht="11.25">
      <c r="B27" s="30" t="s">
        <v>118</v>
      </c>
    </row>
    <row r="28" ht="11.25">
      <c r="B28" s="30" t="s">
        <v>119</v>
      </c>
    </row>
    <row r="29" ht="11.25">
      <c r="B29" s="30" t="s">
        <v>120</v>
      </c>
    </row>
    <row r="30" ht="11.25">
      <c r="B30" s="30" t="s">
        <v>153</v>
      </c>
    </row>
    <row r="31" ht="11.25">
      <c r="B31" s="30" t="s">
        <v>154</v>
      </c>
    </row>
    <row r="32" ht="11.25">
      <c r="B32" s="30"/>
    </row>
    <row r="33" spans="1:2" ht="11.25">
      <c r="A33" s="2" t="s">
        <v>150</v>
      </c>
      <c r="B33" s="2" t="s">
        <v>109</v>
      </c>
    </row>
    <row r="34" ht="11.25">
      <c r="B34" s="30" t="s">
        <v>121</v>
      </c>
    </row>
    <row r="35" ht="11.25">
      <c r="B35" s="30" t="s">
        <v>122</v>
      </c>
    </row>
    <row r="36" ht="11.25">
      <c r="B36" s="30" t="s">
        <v>123</v>
      </c>
    </row>
    <row r="37" ht="11.25">
      <c r="B37" s="30" t="s">
        <v>124</v>
      </c>
    </row>
    <row r="38" ht="11.25">
      <c r="B38" s="30" t="s">
        <v>125</v>
      </c>
    </row>
    <row r="39" ht="11.25">
      <c r="B39" s="30" t="s">
        <v>126</v>
      </c>
    </row>
    <row r="41" spans="1:2" ht="11.25">
      <c r="A41" s="2" t="s">
        <v>213</v>
      </c>
      <c r="B41" s="2" t="s">
        <v>110</v>
      </c>
    </row>
    <row r="42" ht="11.25">
      <c r="B42" s="30" t="s">
        <v>127</v>
      </c>
    </row>
    <row r="43" ht="11.25">
      <c r="B43" s="30" t="s">
        <v>128</v>
      </c>
    </row>
    <row r="44" ht="11.25">
      <c r="B44" s="30" t="s">
        <v>129</v>
      </c>
    </row>
    <row r="45" ht="11.25">
      <c r="B45" s="30" t="s">
        <v>130</v>
      </c>
    </row>
    <row r="46" ht="11.25">
      <c r="B46" s="30" t="s">
        <v>131</v>
      </c>
    </row>
    <row r="47" ht="11.25">
      <c r="B47" s="30" t="s">
        <v>132</v>
      </c>
    </row>
    <row r="48" ht="11.25">
      <c r="B48" s="30" t="s">
        <v>133</v>
      </c>
    </row>
    <row r="49" ht="11.25">
      <c r="B49" s="30" t="s">
        <v>134</v>
      </c>
    </row>
    <row r="50" ht="11.25">
      <c r="C50" s="30"/>
    </row>
    <row r="51" spans="1:2" ht="11.25">
      <c r="A51" s="2" t="s">
        <v>214</v>
      </c>
      <c r="B51" s="2" t="s">
        <v>111</v>
      </c>
    </row>
    <row r="52" ht="11.25">
      <c r="B52" s="30" t="s">
        <v>135</v>
      </c>
    </row>
    <row r="53" ht="11.25">
      <c r="B53" s="30" t="s">
        <v>136</v>
      </c>
    </row>
    <row r="54" ht="11.25">
      <c r="B54" s="30" t="s">
        <v>137</v>
      </c>
    </row>
    <row r="55" ht="11.25">
      <c r="B55" s="70" t="s">
        <v>320</v>
      </c>
    </row>
    <row r="56" spans="1:13" ht="47.25" customHeight="1">
      <c r="A56" s="70" t="s">
        <v>184</v>
      </c>
      <c r="B56" s="70" t="s">
        <v>183</v>
      </c>
      <c r="C56" s="23"/>
      <c r="D56" s="23"/>
      <c r="E56" s="23"/>
      <c r="F56" s="23"/>
      <c r="G56" s="23"/>
      <c r="H56" s="23"/>
      <c r="I56" s="23"/>
      <c r="J56" s="23"/>
      <c r="K56" s="23"/>
      <c r="L56" s="23"/>
      <c r="M56" s="23"/>
    </row>
    <row r="57" ht="11.25">
      <c r="C57" s="30"/>
    </row>
    <row r="58" spans="1:2" ht="11.25">
      <c r="A58" s="2" t="s">
        <v>215</v>
      </c>
      <c r="B58" s="2" t="s">
        <v>112</v>
      </c>
    </row>
    <row r="59" ht="11.25">
      <c r="B59" s="30" t="s">
        <v>138</v>
      </c>
    </row>
    <row r="60" ht="11.25">
      <c r="B60" s="30" t="s">
        <v>139</v>
      </c>
    </row>
    <row r="61" ht="11.25">
      <c r="B61" s="30" t="s">
        <v>326</v>
      </c>
    </row>
    <row r="62" ht="11.25">
      <c r="B62" s="30" t="s">
        <v>140</v>
      </c>
    </row>
    <row r="63" ht="11.25">
      <c r="B63" s="30" t="s">
        <v>141</v>
      </c>
    </row>
    <row r="64" ht="11.25">
      <c r="B64" s="2" t="s">
        <v>327</v>
      </c>
    </row>
    <row r="66" spans="1:2" ht="11.25">
      <c r="A66" s="2" t="s">
        <v>107</v>
      </c>
      <c r="B66" s="2" t="s">
        <v>113</v>
      </c>
    </row>
    <row r="67" ht="11.25">
      <c r="B67" s="30" t="s">
        <v>142</v>
      </c>
    </row>
    <row r="68" ht="11.25">
      <c r="B68" s="30" t="s">
        <v>143</v>
      </c>
    </row>
    <row r="69" ht="11.25">
      <c r="B69" s="30" t="s">
        <v>326</v>
      </c>
    </row>
    <row r="70" ht="11.25">
      <c r="B70" s="30" t="s">
        <v>140</v>
      </c>
    </row>
    <row r="71" ht="11.25">
      <c r="B71" s="2" t="s">
        <v>328</v>
      </c>
    </row>
    <row r="72" ht="11.25">
      <c r="B72" s="30" t="s">
        <v>144</v>
      </c>
    </row>
    <row r="74" spans="1:2" ht="55.5" customHeight="1">
      <c r="A74" s="77" t="s">
        <v>248</v>
      </c>
      <c r="B74" s="74" t="s">
        <v>249</v>
      </c>
    </row>
    <row r="76" ht="11.25">
      <c r="A76" s="112" t="s">
        <v>295</v>
      </c>
    </row>
  </sheetData>
  <sheetProtection sheet="1" objects="1" scenarios="1"/>
  <hyperlinks>
    <hyperlink ref="A76" r:id="rId1" display="© Commonwealth of Australia 2011"/>
  </hyperlinks>
  <printOptions/>
  <pageMargins left="0.7" right="0.7" top="0.75" bottom="0.75" header="0.3" footer="0.3"/>
  <pageSetup fitToHeight="0" fitToWidth="1" horizontalDpi="600" verticalDpi="600" orientation="portrait" paperSize="9" scale="61"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1.25" customHeight="1"/>
  <cols>
    <col min="1" max="1" width="25.57421875" style="25" customWidth="1"/>
    <col min="2" max="2" width="17.7109375" style="73" customWidth="1"/>
    <col min="3" max="4" width="28.57421875" style="73" customWidth="1"/>
    <col min="5" max="16384" width="9.140625" style="25" customWidth="1"/>
  </cols>
  <sheetData>
    <row r="1" spans="1:6" s="59" customFormat="1" ht="60" customHeight="1">
      <c r="A1" s="65" t="s">
        <v>167</v>
      </c>
      <c r="B1" s="39"/>
      <c r="C1" s="39"/>
      <c r="D1" s="39"/>
      <c r="E1" s="67"/>
      <c r="F1" s="67"/>
    </row>
    <row r="2" ht="15.75" customHeight="1">
      <c r="A2" s="52" t="s">
        <v>170</v>
      </c>
    </row>
    <row r="3" ht="15" customHeight="1">
      <c r="A3" s="53" t="s">
        <v>325</v>
      </c>
    </row>
    <row r="4" ht="11.25" customHeight="1">
      <c r="A4" s="53"/>
    </row>
    <row r="5" spans="1:4" ht="15" customHeight="1">
      <c r="A5" s="55" t="s">
        <v>176</v>
      </c>
      <c r="B5" s="7"/>
      <c r="C5" s="7"/>
      <c r="D5" s="7"/>
    </row>
    <row r="6" spans="1:4" ht="11.25" customHeight="1">
      <c r="A6" s="55"/>
      <c r="B6" s="7"/>
      <c r="C6" s="7"/>
      <c r="D6" s="7"/>
    </row>
    <row r="7" spans="1:4" ht="22.5" customHeight="1">
      <c r="A7" s="56" t="s">
        <v>267</v>
      </c>
      <c r="B7" s="7"/>
      <c r="C7" s="7"/>
      <c r="D7" s="7"/>
    </row>
    <row r="8" spans="1:4" s="134" customFormat="1" ht="45.75" customHeight="1">
      <c r="A8" s="143"/>
      <c r="B8" s="130" t="s">
        <v>0</v>
      </c>
      <c r="C8" s="130" t="s">
        <v>268</v>
      </c>
      <c r="D8" s="130" t="s">
        <v>269</v>
      </c>
    </row>
    <row r="9" spans="1:4" s="27" customFormat="1" ht="12.75" customHeight="1">
      <c r="A9" s="142"/>
      <c r="B9" s="132" t="s">
        <v>104</v>
      </c>
      <c r="C9" s="132" t="s">
        <v>105</v>
      </c>
      <c r="D9" s="132" t="s">
        <v>106</v>
      </c>
    </row>
    <row r="10" spans="1:4" ht="12.75" customHeight="1">
      <c r="A10" s="22" t="s">
        <v>57</v>
      </c>
      <c r="B10" s="72"/>
      <c r="C10" s="72"/>
      <c r="D10" s="72"/>
    </row>
    <row r="11" spans="1:4" ht="12.75" customHeight="1">
      <c r="A11" s="8" t="s">
        <v>60</v>
      </c>
      <c r="B11" s="103">
        <v>8706</v>
      </c>
      <c r="C11" s="103">
        <v>-49045</v>
      </c>
      <c r="D11" s="103">
        <v>600</v>
      </c>
    </row>
    <row r="12" spans="1:4" ht="12.75" customHeight="1">
      <c r="A12" s="8" t="s">
        <v>164</v>
      </c>
      <c r="B12" s="103">
        <v>38565</v>
      </c>
      <c r="C12" s="103">
        <v>458819</v>
      </c>
      <c r="D12" s="103">
        <v>11450</v>
      </c>
    </row>
    <row r="13" spans="1:4" ht="12.75" customHeight="1">
      <c r="A13" s="8" t="s">
        <v>165</v>
      </c>
      <c r="B13" s="103">
        <v>20828</v>
      </c>
      <c r="C13" s="103">
        <v>411472</v>
      </c>
      <c r="D13" s="103">
        <v>9840</v>
      </c>
    </row>
    <row r="14" spans="1:4" ht="12.75" customHeight="1">
      <c r="A14" s="8" t="s">
        <v>255</v>
      </c>
      <c r="B14" s="103">
        <v>5993</v>
      </c>
      <c r="C14" s="103">
        <v>250582</v>
      </c>
      <c r="D14" s="103">
        <v>12026</v>
      </c>
    </row>
    <row r="15" spans="1:4" ht="12.75" customHeight="1">
      <c r="A15" s="8" t="s">
        <v>256</v>
      </c>
      <c r="B15" s="103">
        <v>2122</v>
      </c>
      <c r="C15" s="103">
        <v>371179</v>
      </c>
      <c r="D15" s="103">
        <v>121191</v>
      </c>
    </row>
    <row r="16" spans="1:4" s="33" customFormat="1" ht="12.75" customHeight="1">
      <c r="A16" s="28" t="s">
        <v>61</v>
      </c>
      <c r="B16" s="108">
        <v>76220</v>
      </c>
      <c r="C16" s="108">
        <v>1443050</v>
      </c>
      <c r="D16" s="108">
        <v>8882</v>
      </c>
    </row>
    <row r="17" spans="1:4" ht="12.75" customHeight="1">
      <c r="A17" s="22" t="s">
        <v>6</v>
      </c>
      <c r="B17" s="107"/>
      <c r="C17" s="107"/>
      <c r="D17" s="107"/>
    </row>
    <row r="18" spans="1:4" ht="12.75" customHeight="1">
      <c r="A18" s="8" t="s">
        <v>60</v>
      </c>
      <c r="B18" s="103">
        <v>3665</v>
      </c>
      <c r="C18" s="103">
        <v>-12713</v>
      </c>
      <c r="D18" s="103">
        <v>431</v>
      </c>
    </row>
    <row r="19" spans="1:4" ht="12.75" customHeight="1">
      <c r="A19" s="8" t="s">
        <v>164</v>
      </c>
      <c r="B19" s="103">
        <v>12783</v>
      </c>
      <c r="C19" s="103">
        <v>144618</v>
      </c>
      <c r="D19" s="103">
        <v>10460</v>
      </c>
    </row>
    <row r="20" spans="1:4" ht="12.75" customHeight="1">
      <c r="A20" s="8" t="s">
        <v>165</v>
      </c>
      <c r="B20" s="103">
        <v>5362</v>
      </c>
      <c r="C20" s="103">
        <v>113151</v>
      </c>
      <c r="D20" s="103">
        <v>13797</v>
      </c>
    </row>
    <row r="21" spans="1:4" ht="12.75" customHeight="1">
      <c r="A21" s="8" t="s">
        <v>255</v>
      </c>
      <c r="B21" s="103">
        <v>1130</v>
      </c>
      <c r="C21" s="103">
        <v>54190</v>
      </c>
      <c r="D21" s="103">
        <v>23187</v>
      </c>
    </row>
    <row r="22" spans="1:4" ht="12.75" customHeight="1">
      <c r="A22" s="8" t="s">
        <v>256</v>
      </c>
      <c r="B22" s="103">
        <v>304</v>
      </c>
      <c r="C22" s="103">
        <v>51871</v>
      </c>
      <c r="D22" s="103">
        <v>112193</v>
      </c>
    </row>
    <row r="23" spans="1:4" s="33" customFormat="1" ht="12.75" customHeight="1">
      <c r="A23" s="28" t="s">
        <v>61</v>
      </c>
      <c r="B23" s="108">
        <v>23243</v>
      </c>
      <c r="C23" s="108">
        <v>350869</v>
      </c>
      <c r="D23" s="108">
        <v>7832</v>
      </c>
    </row>
    <row r="24" spans="1:4" ht="12.75" customHeight="1">
      <c r="A24" s="22" t="s">
        <v>4</v>
      </c>
      <c r="B24" s="103"/>
      <c r="C24" s="103"/>
      <c r="D24" s="103"/>
    </row>
    <row r="25" spans="1:4" ht="12.75" customHeight="1">
      <c r="A25" s="8" t="s">
        <v>60</v>
      </c>
      <c r="B25" s="103">
        <v>12367</v>
      </c>
      <c r="C25" s="103">
        <v>-61740</v>
      </c>
      <c r="D25" s="103">
        <v>550</v>
      </c>
    </row>
    <row r="26" spans="1:4" ht="12.75" customHeight="1">
      <c r="A26" s="8" t="s">
        <v>164</v>
      </c>
      <c r="B26" s="103">
        <v>51342</v>
      </c>
      <c r="C26" s="103">
        <v>603367</v>
      </c>
      <c r="D26" s="103">
        <v>11200</v>
      </c>
    </row>
    <row r="27" spans="1:4" ht="12.75" customHeight="1">
      <c r="A27" s="8" t="s">
        <v>165</v>
      </c>
      <c r="B27" s="103">
        <v>26189</v>
      </c>
      <c r="C27" s="103">
        <v>524601</v>
      </c>
      <c r="D27" s="103">
        <v>10549</v>
      </c>
    </row>
    <row r="28" spans="1:4" ht="12.75" customHeight="1">
      <c r="A28" s="8" t="s">
        <v>255</v>
      </c>
      <c r="B28" s="103">
        <v>7124</v>
      </c>
      <c r="C28" s="103">
        <v>304814</v>
      </c>
      <c r="D28" s="103">
        <v>13361</v>
      </c>
    </row>
    <row r="29" spans="1:4" ht="12.75" customHeight="1">
      <c r="A29" s="8" t="s">
        <v>256</v>
      </c>
      <c r="B29" s="103">
        <v>2428</v>
      </c>
      <c r="C29" s="103">
        <v>423404</v>
      </c>
      <c r="D29" s="103">
        <v>119833</v>
      </c>
    </row>
    <row r="30" spans="1:4" s="27" customFormat="1" ht="12.75" customHeight="1">
      <c r="A30" s="19" t="s">
        <v>61</v>
      </c>
      <c r="B30" s="104">
        <v>99462</v>
      </c>
      <c r="C30" s="104">
        <v>1793903</v>
      </c>
      <c r="D30" s="104">
        <v>8606</v>
      </c>
    </row>
    <row r="31" ht="12.75" customHeight="1"/>
    <row r="32" spans="1:6" s="59" customFormat="1" ht="12.75" customHeight="1">
      <c r="A32" s="190" t="s">
        <v>290</v>
      </c>
      <c r="B32" s="190"/>
      <c r="C32" s="190"/>
      <c r="D32" s="190"/>
      <c r="E32" s="190"/>
      <c r="F32" s="190"/>
    </row>
    <row r="33" spans="1:6" ht="24.75" customHeight="1">
      <c r="A33" s="203" t="s">
        <v>185</v>
      </c>
      <c r="B33" s="203"/>
      <c r="C33" s="203"/>
      <c r="D33" s="203"/>
      <c r="E33" s="203"/>
      <c r="F33" s="203"/>
    </row>
    <row r="34" spans="1:6" ht="12.75" customHeight="1">
      <c r="A34" s="191" t="s">
        <v>277</v>
      </c>
      <c r="B34" s="191"/>
      <c r="C34" s="191"/>
      <c r="D34" s="191"/>
      <c r="E34" s="191"/>
      <c r="F34" s="191"/>
    </row>
    <row r="35" ht="12.75" customHeight="1"/>
    <row r="36" ht="12.75" customHeight="1">
      <c r="A36" s="112" t="s">
        <v>295</v>
      </c>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3">
    <mergeCell ref="A32:F32"/>
    <mergeCell ref="A33:F33"/>
    <mergeCell ref="A34:F34"/>
  </mergeCells>
  <hyperlinks>
    <hyperlink ref="A36" r:id="rId1" display="© Commonwealth of Australia 2011"/>
  </hyperlinks>
  <printOptions/>
  <pageMargins left="0.7" right="0.7" top="0.75" bottom="0.75" header="0.3" footer="0.3"/>
  <pageSetup fitToHeight="1" fitToWidth="1" horizontalDpi="600" verticalDpi="600" orientation="landscape" paperSize="9" scale="89" r:id="rId3"/>
  <drawing r:id="rId2"/>
</worksheet>
</file>

<file path=xl/worksheets/sheet21.xml><?xml version="1.0" encoding="utf-8"?>
<worksheet xmlns="http://schemas.openxmlformats.org/spreadsheetml/2006/main" xmlns:r="http://schemas.openxmlformats.org/officeDocument/2006/relationships">
  <dimension ref="A1:G24"/>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1.25" customHeight="1"/>
  <cols>
    <col min="1" max="1" width="32.57421875" style="25" bestFit="1" customWidth="1"/>
    <col min="2" max="4" width="21.421875" style="72" customWidth="1"/>
    <col min="5" max="16384" width="9.140625" style="25" customWidth="1"/>
  </cols>
  <sheetData>
    <row r="1" spans="1:7" ht="60" customHeight="1">
      <c r="A1" s="65" t="s">
        <v>167</v>
      </c>
      <c r="B1" s="39"/>
      <c r="C1" s="39"/>
      <c r="D1" s="39"/>
      <c r="E1" s="67"/>
      <c r="F1" s="67"/>
      <c r="G1" s="67"/>
    </row>
    <row r="2" ht="16.5" customHeight="1">
      <c r="A2" s="52" t="s">
        <v>170</v>
      </c>
    </row>
    <row r="3" ht="15.75" customHeight="1">
      <c r="A3" s="53" t="s">
        <v>325</v>
      </c>
    </row>
    <row r="4" ht="11.25" customHeight="1">
      <c r="A4" s="53"/>
    </row>
    <row r="5" ht="15" customHeight="1">
      <c r="A5" s="55" t="s">
        <v>176</v>
      </c>
    </row>
    <row r="6" ht="11.25" customHeight="1">
      <c r="A6" s="55"/>
    </row>
    <row r="7" ht="22.5" customHeight="1">
      <c r="A7" s="57" t="s">
        <v>270</v>
      </c>
    </row>
    <row r="8" spans="1:4" s="134" customFormat="1" ht="30" customHeight="1">
      <c r="A8" s="143"/>
      <c r="B8" s="130" t="s">
        <v>0</v>
      </c>
      <c r="C8" s="130" t="s">
        <v>199</v>
      </c>
      <c r="D8" s="130" t="s">
        <v>200</v>
      </c>
    </row>
    <row r="9" spans="1:4" s="27" customFormat="1" ht="12.75" customHeight="1">
      <c r="A9" s="159"/>
      <c r="B9" s="144" t="s">
        <v>104</v>
      </c>
      <c r="C9" s="144" t="s">
        <v>105</v>
      </c>
      <c r="D9" s="144" t="s">
        <v>106</v>
      </c>
    </row>
    <row r="10" spans="1:4" ht="12.75" customHeight="1">
      <c r="A10" s="160" t="s">
        <v>91</v>
      </c>
      <c r="B10" s="94">
        <v>269677</v>
      </c>
      <c r="C10" s="94">
        <v>2822636</v>
      </c>
      <c r="D10" s="94">
        <v>11257</v>
      </c>
    </row>
    <row r="11" spans="1:4" ht="12.75" customHeight="1">
      <c r="A11" s="7" t="s">
        <v>83</v>
      </c>
      <c r="B11" s="94">
        <v>69782</v>
      </c>
      <c r="C11" s="94">
        <v>1787263</v>
      </c>
      <c r="D11" s="94">
        <v>25600</v>
      </c>
    </row>
    <row r="12" spans="1:4" ht="12.75" customHeight="1">
      <c r="A12" s="7" t="s">
        <v>82</v>
      </c>
      <c r="B12" s="94">
        <v>60585</v>
      </c>
      <c r="C12" s="94">
        <v>1928740</v>
      </c>
      <c r="D12" s="94">
        <v>31819</v>
      </c>
    </row>
    <row r="13" spans="1:4" ht="12.75" customHeight="1">
      <c r="A13" s="7" t="s">
        <v>84</v>
      </c>
      <c r="B13" s="94">
        <v>57571</v>
      </c>
      <c r="C13" s="94">
        <v>2147877</v>
      </c>
      <c r="D13" s="94">
        <v>37278</v>
      </c>
    </row>
    <row r="14" spans="1:4" ht="12.75" customHeight="1">
      <c r="A14" s="7" t="s">
        <v>85</v>
      </c>
      <c r="B14" s="94">
        <v>59237</v>
      </c>
      <c r="C14" s="94">
        <v>2558678</v>
      </c>
      <c r="D14" s="94">
        <v>43148</v>
      </c>
    </row>
    <row r="15" spans="1:4" ht="12.75" customHeight="1">
      <c r="A15" s="7" t="s">
        <v>86</v>
      </c>
      <c r="B15" s="94">
        <v>56566</v>
      </c>
      <c r="C15" s="94">
        <v>2828647</v>
      </c>
      <c r="D15" s="94">
        <v>49935</v>
      </c>
    </row>
    <row r="16" spans="1:4" ht="12.75" customHeight="1">
      <c r="A16" s="7" t="s">
        <v>87</v>
      </c>
      <c r="B16" s="94">
        <v>54578</v>
      </c>
      <c r="C16" s="94">
        <v>3188679</v>
      </c>
      <c r="D16" s="94">
        <v>58351</v>
      </c>
    </row>
    <row r="17" spans="1:4" ht="12.75" customHeight="1">
      <c r="A17" s="7" t="s">
        <v>88</v>
      </c>
      <c r="B17" s="94">
        <v>54831</v>
      </c>
      <c r="C17" s="94">
        <v>3806125</v>
      </c>
      <c r="D17" s="94">
        <v>69250</v>
      </c>
    </row>
    <row r="18" spans="1:4" ht="12.75" customHeight="1">
      <c r="A18" s="7" t="s">
        <v>89</v>
      </c>
      <c r="B18" s="94">
        <v>53400</v>
      </c>
      <c r="C18" s="94">
        <v>4587729</v>
      </c>
      <c r="D18" s="94">
        <v>84983</v>
      </c>
    </row>
    <row r="19" spans="1:4" ht="12.75" customHeight="1">
      <c r="A19" s="7" t="s">
        <v>90</v>
      </c>
      <c r="B19" s="94">
        <v>58296</v>
      </c>
      <c r="C19" s="94">
        <v>9769723</v>
      </c>
      <c r="D19" s="94">
        <v>130445</v>
      </c>
    </row>
    <row r="20" ht="12.75" customHeight="1"/>
    <row r="21" spans="1:7" ht="12.75" customHeight="1">
      <c r="A21" s="190" t="s">
        <v>185</v>
      </c>
      <c r="B21" s="190"/>
      <c r="C21" s="190"/>
      <c r="D21" s="190"/>
      <c r="E21" s="190"/>
      <c r="F21" s="190"/>
      <c r="G21" s="190"/>
    </row>
    <row r="22" spans="1:7" ht="12.75" customHeight="1">
      <c r="A22" s="191" t="s">
        <v>277</v>
      </c>
      <c r="B22" s="191"/>
      <c r="C22" s="191"/>
      <c r="D22" s="191"/>
      <c r="E22" s="191"/>
      <c r="F22" s="191"/>
      <c r="G22" s="191"/>
    </row>
    <row r="23" ht="12.75" customHeight="1"/>
    <row r="24" ht="12.75" customHeight="1">
      <c r="A24" s="112" t="s">
        <v>295</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 customHeight="1"/>
    <row r="45" ht="12" customHeight="1"/>
    <row r="46" ht="12" customHeight="1"/>
    <row r="47" ht="12" customHeight="1"/>
    <row r="48" ht="12" customHeight="1"/>
    <row r="49" ht="12" customHeight="1"/>
    <row r="50" ht="12" customHeight="1"/>
  </sheetData>
  <sheetProtection sheet="1" objects="1" scenarios="1"/>
  <mergeCells count="2">
    <mergeCell ref="A21:G21"/>
    <mergeCell ref="A22:G22"/>
  </mergeCells>
  <hyperlinks>
    <hyperlink ref="A24" r:id="rId1" display="© Commonwealth of Australia 2011"/>
  </hyperlinks>
  <printOptions/>
  <pageMargins left="0.7" right="0.7" top="0.75" bottom="0.75" header="0.3" footer="0.3"/>
  <pageSetup horizontalDpi="600" verticalDpi="600" orientation="landscape" paperSize="9" r:id="rId3"/>
  <drawing r:id="rId2"/>
</worksheet>
</file>

<file path=xl/worksheets/sheet22.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pane xSplit="1" ySplit="10" topLeftCell="B20" activePane="bottomRight" state="frozen"/>
      <selection pane="topLeft" activeCell="A1" sqref="A1"/>
      <selection pane="topRight" activeCell="B1" sqref="B1"/>
      <selection pane="bottomLeft" activeCell="A11" sqref="A11"/>
      <selection pane="bottomRight" activeCell="A40" sqref="A40"/>
    </sheetView>
  </sheetViews>
  <sheetFormatPr defaultColWidth="9.140625" defaultRowHeight="11.25" customHeight="1"/>
  <cols>
    <col min="1" max="1" width="37.00390625" style="25" bestFit="1" customWidth="1"/>
    <col min="2" max="13" width="12.8515625" style="25" customWidth="1"/>
    <col min="14" max="16384" width="9.140625" style="25" customWidth="1"/>
  </cols>
  <sheetData>
    <row r="1" spans="1:13" ht="60" customHeight="1">
      <c r="A1" s="65" t="s">
        <v>167</v>
      </c>
      <c r="B1" s="39"/>
      <c r="C1" s="38"/>
      <c r="D1" s="38"/>
      <c r="E1" s="67"/>
      <c r="F1" s="67"/>
      <c r="G1" s="67"/>
      <c r="H1" s="67"/>
      <c r="I1" s="67"/>
      <c r="J1" s="67"/>
      <c r="K1" s="67"/>
      <c r="L1" s="67"/>
      <c r="M1" s="67"/>
    </row>
    <row r="2" spans="1:4" ht="17.25" customHeight="1">
      <c r="A2" s="52" t="s">
        <v>170</v>
      </c>
      <c r="B2" s="52"/>
      <c r="C2" s="52"/>
      <c r="D2" s="52"/>
    </row>
    <row r="3" spans="1:4" ht="15" customHeight="1">
      <c r="A3" s="53" t="s">
        <v>325</v>
      </c>
      <c r="B3" s="54"/>
      <c r="C3" s="54"/>
      <c r="D3" s="54"/>
    </row>
    <row r="4" ht="11.25" customHeight="1">
      <c r="A4" s="53"/>
    </row>
    <row r="5" ht="15.75" customHeight="1">
      <c r="A5" s="55" t="s">
        <v>176</v>
      </c>
    </row>
    <row r="6" ht="11.25" customHeight="1">
      <c r="A6" s="55"/>
    </row>
    <row r="7" ht="21.75" customHeight="1">
      <c r="A7" s="56" t="s">
        <v>303</v>
      </c>
    </row>
    <row r="8" spans="2:13" s="27" customFormat="1" ht="23.25" customHeight="1">
      <c r="B8" s="199" t="s">
        <v>1</v>
      </c>
      <c r="C8" s="199"/>
      <c r="D8" s="199"/>
      <c r="E8" s="199" t="s">
        <v>2</v>
      </c>
      <c r="F8" s="199"/>
      <c r="G8" s="199"/>
      <c r="H8" s="199" t="s">
        <v>3</v>
      </c>
      <c r="I8" s="199"/>
      <c r="J8" s="199"/>
      <c r="K8" s="199" t="s">
        <v>224</v>
      </c>
      <c r="L8" s="199"/>
      <c r="M8" s="199"/>
    </row>
    <row r="9" spans="2:13" s="134" customFormat="1" ht="52.5" customHeight="1">
      <c r="B9" s="130" t="s">
        <v>304</v>
      </c>
      <c r="C9" s="130" t="s">
        <v>262</v>
      </c>
      <c r="D9" s="130" t="s">
        <v>195</v>
      </c>
      <c r="E9" s="130" t="s">
        <v>304</v>
      </c>
      <c r="F9" s="130" t="s">
        <v>262</v>
      </c>
      <c r="G9" s="130" t="s">
        <v>195</v>
      </c>
      <c r="H9" s="130" t="s">
        <v>304</v>
      </c>
      <c r="I9" s="130" t="s">
        <v>262</v>
      </c>
      <c r="J9" s="130" t="s">
        <v>195</v>
      </c>
      <c r="K9" s="130" t="s">
        <v>304</v>
      </c>
      <c r="L9" s="130" t="s">
        <v>262</v>
      </c>
      <c r="M9" s="130" t="s">
        <v>195</v>
      </c>
    </row>
    <row r="10" spans="1:13" s="2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row>
    <row r="11" ht="12.75" customHeight="1">
      <c r="A11" s="2" t="s">
        <v>223</v>
      </c>
    </row>
    <row r="12" spans="1:15" ht="12.75" customHeight="1">
      <c r="A12" s="8" t="s">
        <v>35</v>
      </c>
      <c r="B12" s="100">
        <v>6604</v>
      </c>
      <c r="C12" s="100">
        <v>143431</v>
      </c>
      <c r="D12" s="100">
        <v>11954</v>
      </c>
      <c r="E12" s="100">
        <v>5469</v>
      </c>
      <c r="F12" s="100">
        <v>77955</v>
      </c>
      <c r="G12" s="100">
        <v>7281</v>
      </c>
      <c r="H12" s="100">
        <v>1572</v>
      </c>
      <c r="I12" s="100">
        <v>21060</v>
      </c>
      <c r="J12" s="100">
        <v>6526</v>
      </c>
      <c r="K12" s="100">
        <v>14408</v>
      </c>
      <c r="L12" s="100">
        <v>248979</v>
      </c>
      <c r="M12" s="100">
        <v>8625</v>
      </c>
      <c r="N12" s="181"/>
      <c r="O12" s="181"/>
    </row>
    <row r="13" spans="1:15" ht="12.75" customHeight="1">
      <c r="A13" s="8" t="s">
        <v>36</v>
      </c>
      <c r="B13" s="100">
        <v>7565</v>
      </c>
      <c r="C13" s="100">
        <v>711731</v>
      </c>
      <c r="D13" s="100">
        <v>81765</v>
      </c>
      <c r="E13" s="100">
        <v>1427</v>
      </c>
      <c r="F13" s="100">
        <v>89214</v>
      </c>
      <c r="G13" s="100">
        <v>51096</v>
      </c>
      <c r="H13" s="100">
        <v>102</v>
      </c>
      <c r="I13" s="100">
        <v>4858</v>
      </c>
      <c r="J13" s="100">
        <v>42921</v>
      </c>
      <c r="K13" s="100">
        <v>9122</v>
      </c>
      <c r="L13" s="100">
        <v>806719</v>
      </c>
      <c r="M13" s="100">
        <v>75436</v>
      </c>
      <c r="N13" s="181"/>
      <c r="O13" s="181"/>
    </row>
    <row r="14" spans="1:15" ht="12.75" customHeight="1">
      <c r="A14" s="8" t="s">
        <v>37</v>
      </c>
      <c r="B14" s="100">
        <v>49162</v>
      </c>
      <c r="C14" s="100">
        <v>2125301</v>
      </c>
      <c r="D14" s="100">
        <v>37155</v>
      </c>
      <c r="E14" s="100">
        <v>22093</v>
      </c>
      <c r="F14" s="100">
        <v>672112</v>
      </c>
      <c r="G14" s="100">
        <v>25266</v>
      </c>
      <c r="H14" s="100">
        <v>6103</v>
      </c>
      <c r="I14" s="100">
        <v>151010</v>
      </c>
      <c r="J14" s="100">
        <v>21650</v>
      </c>
      <c r="K14" s="100">
        <v>80170</v>
      </c>
      <c r="L14" s="100">
        <v>2995029</v>
      </c>
      <c r="M14" s="100">
        <v>30698</v>
      </c>
      <c r="N14" s="181"/>
      <c r="O14" s="181"/>
    </row>
    <row r="15" spans="1:15" ht="12.75" customHeight="1">
      <c r="A15" s="8" t="s">
        <v>38</v>
      </c>
      <c r="B15" s="100">
        <v>4419</v>
      </c>
      <c r="C15" s="100">
        <v>279652</v>
      </c>
      <c r="D15" s="100">
        <v>63559</v>
      </c>
      <c r="E15" s="100">
        <v>1187</v>
      </c>
      <c r="F15" s="100">
        <v>56996</v>
      </c>
      <c r="G15" s="100">
        <v>44466</v>
      </c>
      <c r="H15" s="100">
        <v>157</v>
      </c>
      <c r="I15" s="100">
        <v>5346</v>
      </c>
      <c r="J15" s="100">
        <v>36155</v>
      </c>
      <c r="K15" s="100">
        <v>5893</v>
      </c>
      <c r="L15" s="100">
        <v>344730</v>
      </c>
      <c r="M15" s="100">
        <v>56711</v>
      </c>
      <c r="N15" s="181"/>
      <c r="O15" s="181"/>
    </row>
    <row r="16" spans="1:15" ht="12.75" customHeight="1">
      <c r="A16" s="8" t="s">
        <v>39</v>
      </c>
      <c r="B16" s="100">
        <v>25234</v>
      </c>
      <c r="C16" s="100">
        <v>1118848</v>
      </c>
      <c r="D16" s="100">
        <v>35136</v>
      </c>
      <c r="E16" s="100">
        <v>10941</v>
      </c>
      <c r="F16" s="100">
        <v>336861</v>
      </c>
      <c r="G16" s="100">
        <v>21200</v>
      </c>
      <c r="H16" s="100">
        <v>1543</v>
      </c>
      <c r="I16" s="100">
        <v>34575</v>
      </c>
      <c r="J16" s="100">
        <v>14516</v>
      </c>
      <c r="K16" s="100">
        <v>38476</v>
      </c>
      <c r="L16" s="100">
        <v>1500851</v>
      </c>
      <c r="M16" s="100">
        <v>28343</v>
      </c>
      <c r="N16" s="181"/>
      <c r="O16" s="181"/>
    </row>
    <row r="17" spans="1:15" ht="12.75" customHeight="1">
      <c r="A17" s="8" t="s">
        <v>40</v>
      </c>
      <c r="B17" s="100">
        <v>33929</v>
      </c>
      <c r="C17" s="100">
        <v>1482013</v>
      </c>
      <c r="D17" s="100">
        <v>34424</v>
      </c>
      <c r="E17" s="100">
        <v>13428</v>
      </c>
      <c r="F17" s="100">
        <v>435227</v>
      </c>
      <c r="G17" s="100">
        <v>25178</v>
      </c>
      <c r="H17" s="100">
        <v>1663</v>
      </c>
      <c r="I17" s="100">
        <v>36561</v>
      </c>
      <c r="J17" s="100">
        <v>18221</v>
      </c>
      <c r="K17" s="100">
        <v>50952</v>
      </c>
      <c r="L17" s="100">
        <v>1983803</v>
      </c>
      <c r="M17" s="100">
        <v>29739</v>
      </c>
      <c r="N17" s="181"/>
      <c r="O17" s="181"/>
    </row>
    <row r="18" spans="1:15" ht="12.75" customHeight="1">
      <c r="A18" s="8" t="s">
        <v>41</v>
      </c>
      <c r="B18" s="100">
        <v>56333</v>
      </c>
      <c r="C18" s="100">
        <v>1284198</v>
      </c>
      <c r="D18" s="100">
        <v>15119</v>
      </c>
      <c r="E18" s="100">
        <v>23447</v>
      </c>
      <c r="F18" s="100">
        <v>483098</v>
      </c>
      <c r="G18" s="100">
        <v>14288</v>
      </c>
      <c r="H18" s="100">
        <v>2811</v>
      </c>
      <c r="I18" s="100">
        <v>46823</v>
      </c>
      <c r="J18" s="100">
        <v>11700</v>
      </c>
      <c r="K18" s="100">
        <v>90527</v>
      </c>
      <c r="L18" s="100">
        <v>1939121</v>
      </c>
      <c r="M18" s="100">
        <v>14640</v>
      </c>
      <c r="N18" s="181"/>
      <c r="O18" s="181"/>
    </row>
    <row r="19" spans="1:15" ht="12.75" customHeight="1">
      <c r="A19" s="8" t="s">
        <v>42</v>
      </c>
      <c r="B19" s="100">
        <v>56412</v>
      </c>
      <c r="C19" s="100">
        <v>932914</v>
      </c>
      <c r="D19" s="100">
        <v>10662</v>
      </c>
      <c r="E19" s="100">
        <v>29245</v>
      </c>
      <c r="F19" s="100">
        <v>421293</v>
      </c>
      <c r="G19" s="100">
        <v>9416</v>
      </c>
      <c r="H19" s="100">
        <v>2183</v>
      </c>
      <c r="I19" s="100">
        <v>30092</v>
      </c>
      <c r="J19" s="100">
        <v>9160</v>
      </c>
      <c r="K19" s="100">
        <v>104769</v>
      </c>
      <c r="L19" s="100">
        <v>1582583</v>
      </c>
      <c r="M19" s="100">
        <v>9970</v>
      </c>
      <c r="N19" s="181"/>
      <c r="O19" s="181"/>
    </row>
    <row r="20" spans="1:15" ht="12.75" customHeight="1">
      <c r="A20" s="8" t="s">
        <v>43</v>
      </c>
      <c r="B20" s="100">
        <v>14025</v>
      </c>
      <c r="C20" s="100">
        <v>569099</v>
      </c>
      <c r="D20" s="100">
        <v>34000</v>
      </c>
      <c r="E20" s="100">
        <v>7060</v>
      </c>
      <c r="F20" s="100">
        <v>229522</v>
      </c>
      <c r="G20" s="100">
        <v>25781</v>
      </c>
      <c r="H20" s="100">
        <v>826</v>
      </c>
      <c r="I20" s="100">
        <v>22162</v>
      </c>
      <c r="J20" s="100">
        <v>20501</v>
      </c>
      <c r="K20" s="100">
        <v>22773</v>
      </c>
      <c r="L20" s="100">
        <v>834403</v>
      </c>
      <c r="M20" s="100">
        <v>29522</v>
      </c>
      <c r="N20" s="181"/>
      <c r="O20" s="181"/>
    </row>
    <row r="21" spans="1:15" ht="12.75" customHeight="1">
      <c r="A21" s="8" t="s">
        <v>44</v>
      </c>
      <c r="B21" s="100">
        <v>11662</v>
      </c>
      <c r="C21" s="100">
        <v>577964</v>
      </c>
      <c r="D21" s="100">
        <v>41827</v>
      </c>
      <c r="E21" s="100">
        <v>4605</v>
      </c>
      <c r="F21" s="100">
        <v>163775</v>
      </c>
      <c r="G21" s="100">
        <v>23156</v>
      </c>
      <c r="H21" s="100">
        <v>243</v>
      </c>
      <c r="I21" s="100">
        <v>4605</v>
      </c>
      <c r="J21" s="100">
        <v>9513</v>
      </c>
      <c r="K21" s="100">
        <v>16977</v>
      </c>
      <c r="L21" s="100">
        <v>752647</v>
      </c>
      <c r="M21" s="100">
        <v>34859</v>
      </c>
      <c r="N21" s="181"/>
      <c r="O21" s="181"/>
    </row>
    <row r="22" spans="1:15" ht="12.75" customHeight="1">
      <c r="A22" s="8" t="s">
        <v>45</v>
      </c>
      <c r="B22" s="100">
        <v>35712</v>
      </c>
      <c r="C22" s="100">
        <v>1905497</v>
      </c>
      <c r="D22" s="100">
        <v>39061</v>
      </c>
      <c r="E22" s="100">
        <v>13180</v>
      </c>
      <c r="F22" s="100">
        <v>581715</v>
      </c>
      <c r="G22" s="100">
        <v>29309</v>
      </c>
      <c r="H22" s="100">
        <v>1142</v>
      </c>
      <c r="I22" s="100">
        <v>23197</v>
      </c>
      <c r="J22" s="100">
        <v>16822</v>
      </c>
      <c r="K22" s="100">
        <v>51281</v>
      </c>
      <c r="L22" s="100">
        <v>2530883</v>
      </c>
      <c r="M22" s="100">
        <v>34311</v>
      </c>
      <c r="N22" s="181"/>
      <c r="O22" s="181"/>
    </row>
    <row r="23" spans="1:15" ht="12.75" customHeight="1">
      <c r="A23" s="8" t="s">
        <v>46</v>
      </c>
      <c r="B23" s="100">
        <v>10567</v>
      </c>
      <c r="C23" s="100">
        <v>314142</v>
      </c>
      <c r="D23" s="100">
        <v>18804</v>
      </c>
      <c r="E23" s="100">
        <v>4913</v>
      </c>
      <c r="F23" s="100">
        <v>123848</v>
      </c>
      <c r="G23" s="100">
        <v>14939</v>
      </c>
      <c r="H23" s="100">
        <v>411</v>
      </c>
      <c r="I23" s="100">
        <v>6624</v>
      </c>
      <c r="J23" s="100">
        <v>10223</v>
      </c>
      <c r="K23" s="100">
        <v>17300</v>
      </c>
      <c r="L23" s="100">
        <v>463781</v>
      </c>
      <c r="M23" s="100">
        <v>16280</v>
      </c>
      <c r="N23" s="181"/>
      <c r="O23" s="181"/>
    </row>
    <row r="24" spans="1:15" ht="12.75" customHeight="1">
      <c r="A24" s="8" t="s">
        <v>47</v>
      </c>
      <c r="B24" s="100">
        <v>75166</v>
      </c>
      <c r="C24" s="100">
        <v>3722002</v>
      </c>
      <c r="D24" s="100">
        <v>40261</v>
      </c>
      <c r="E24" s="100">
        <v>20431</v>
      </c>
      <c r="F24" s="100">
        <v>787190</v>
      </c>
      <c r="G24" s="100">
        <v>26881</v>
      </c>
      <c r="H24" s="100">
        <v>1031</v>
      </c>
      <c r="I24" s="100">
        <v>22644</v>
      </c>
      <c r="J24" s="100">
        <v>15805</v>
      </c>
      <c r="K24" s="100">
        <v>98909</v>
      </c>
      <c r="L24" s="100">
        <v>4561830</v>
      </c>
      <c r="M24" s="100">
        <v>35681</v>
      </c>
      <c r="N24" s="181"/>
      <c r="O24" s="181"/>
    </row>
    <row r="25" spans="1:15" ht="12.75" customHeight="1">
      <c r="A25" s="8" t="s">
        <v>48</v>
      </c>
      <c r="B25" s="100">
        <v>74271</v>
      </c>
      <c r="C25" s="100">
        <v>1733757</v>
      </c>
      <c r="D25" s="100">
        <v>11059</v>
      </c>
      <c r="E25" s="100">
        <v>34165</v>
      </c>
      <c r="F25" s="100">
        <v>637982</v>
      </c>
      <c r="G25" s="100">
        <v>10000</v>
      </c>
      <c r="H25" s="100">
        <v>6394</v>
      </c>
      <c r="I25" s="100">
        <v>83840</v>
      </c>
      <c r="J25" s="100">
        <v>7701</v>
      </c>
      <c r="K25" s="100">
        <v>124893</v>
      </c>
      <c r="L25" s="100">
        <v>2562228</v>
      </c>
      <c r="M25" s="100">
        <v>10052</v>
      </c>
      <c r="N25" s="181"/>
      <c r="O25" s="181"/>
    </row>
    <row r="26" spans="1:15" ht="12.75" customHeight="1">
      <c r="A26" s="8" t="s">
        <v>49</v>
      </c>
      <c r="B26" s="100">
        <v>30782</v>
      </c>
      <c r="C26" s="100">
        <v>1252856</v>
      </c>
      <c r="D26" s="100">
        <v>36792</v>
      </c>
      <c r="E26" s="100">
        <v>12045</v>
      </c>
      <c r="F26" s="100">
        <v>395285</v>
      </c>
      <c r="G26" s="100">
        <v>26899</v>
      </c>
      <c r="H26" s="100">
        <v>2226</v>
      </c>
      <c r="I26" s="100">
        <v>43532</v>
      </c>
      <c r="J26" s="100">
        <v>11431</v>
      </c>
      <c r="K26" s="100">
        <v>46453</v>
      </c>
      <c r="L26" s="100">
        <v>1712383</v>
      </c>
      <c r="M26" s="100">
        <v>30454</v>
      </c>
      <c r="N26" s="181"/>
      <c r="O26" s="181"/>
    </row>
    <row r="27" spans="1:15" ht="12.75" customHeight="1">
      <c r="A27" s="8" t="s">
        <v>50</v>
      </c>
      <c r="B27" s="100">
        <v>36642</v>
      </c>
      <c r="C27" s="100">
        <v>1119988</v>
      </c>
      <c r="D27" s="100">
        <v>16127</v>
      </c>
      <c r="E27" s="100">
        <v>12743</v>
      </c>
      <c r="F27" s="100">
        <v>297316</v>
      </c>
      <c r="G27" s="100">
        <v>11632</v>
      </c>
      <c r="H27" s="100">
        <v>833</v>
      </c>
      <c r="I27" s="100">
        <v>11794</v>
      </c>
      <c r="J27" s="100">
        <v>6078</v>
      </c>
      <c r="K27" s="100">
        <v>52140</v>
      </c>
      <c r="L27" s="100">
        <v>1449247</v>
      </c>
      <c r="M27" s="100">
        <v>13668</v>
      </c>
      <c r="N27" s="181"/>
      <c r="O27" s="181"/>
    </row>
    <row r="28" spans="1:15" ht="12.75" customHeight="1">
      <c r="A28" s="8" t="s">
        <v>51</v>
      </c>
      <c r="B28" s="100">
        <v>86337</v>
      </c>
      <c r="C28" s="100">
        <v>3207115</v>
      </c>
      <c r="D28" s="100">
        <v>26126</v>
      </c>
      <c r="E28" s="100">
        <v>28851</v>
      </c>
      <c r="F28" s="100">
        <v>714598</v>
      </c>
      <c r="G28" s="100">
        <v>17547</v>
      </c>
      <c r="H28" s="100">
        <v>5220</v>
      </c>
      <c r="I28" s="100">
        <v>106655</v>
      </c>
      <c r="J28" s="100">
        <v>16904</v>
      </c>
      <c r="K28" s="100">
        <v>125241</v>
      </c>
      <c r="L28" s="100">
        <v>4105127</v>
      </c>
      <c r="M28" s="100">
        <v>22811</v>
      </c>
      <c r="N28" s="181"/>
      <c r="O28" s="181"/>
    </row>
    <row r="29" spans="1:15" ht="12.75" customHeight="1">
      <c r="A29" s="8" t="s">
        <v>52</v>
      </c>
      <c r="B29" s="100">
        <v>7265</v>
      </c>
      <c r="C29" s="100">
        <v>159362</v>
      </c>
      <c r="D29" s="100">
        <v>13230</v>
      </c>
      <c r="E29" s="100">
        <v>4060</v>
      </c>
      <c r="F29" s="100">
        <v>84426</v>
      </c>
      <c r="G29" s="100">
        <v>12217</v>
      </c>
      <c r="H29" s="100">
        <v>225</v>
      </c>
      <c r="I29" s="100">
        <v>4423</v>
      </c>
      <c r="J29" s="100">
        <v>15628</v>
      </c>
      <c r="K29" s="100">
        <v>12611</v>
      </c>
      <c r="L29" s="100">
        <v>260614</v>
      </c>
      <c r="M29" s="100">
        <v>12173</v>
      </c>
      <c r="N29" s="181"/>
      <c r="O29" s="181"/>
    </row>
    <row r="30" spans="1:15" ht="12.75" customHeight="1">
      <c r="A30" s="8" t="s">
        <v>53</v>
      </c>
      <c r="B30" s="100">
        <v>22607</v>
      </c>
      <c r="C30" s="100">
        <v>645726</v>
      </c>
      <c r="D30" s="100">
        <v>19742</v>
      </c>
      <c r="E30" s="100">
        <v>10247</v>
      </c>
      <c r="F30" s="100">
        <v>221579</v>
      </c>
      <c r="G30" s="100">
        <v>14700</v>
      </c>
      <c r="H30" s="100">
        <v>1672</v>
      </c>
      <c r="I30" s="100">
        <v>29254</v>
      </c>
      <c r="J30" s="100">
        <v>13520</v>
      </c>
      <c r="K30" s="100">
        <v>36615</v>
      </c>
      <c r="L30" s="100">
        <v>924379</v>
      </c>
      <c r="M30" s="100">
        <v>16852</v>
      </c>
      <c r="N30" s="181"/>
      <c r="O30" s="181"/>
    </row>
    <row r="31" spans="1:15" s="27" customFormat="1" ht="12.75" customHeight="1">
      <c r="A31" s="19" t="s">
        <v>314</v>
      </c>
      <c r="B31" s="101">
        <v>664794</v>
      </c>
      <c r="C31" s="101">
        <v>23965051</v>
      </c>
      <c r="D31" s="101">
        <v>23483</v>
      </c>
      <c r="E31" s="101">
        <v>268395</v>
      </c>
      <c r="F31" s="101">
        <v>7011569</v>
      </c>
      <c r="G31" s="101">
        <v>16153</v>
      </c>
      <c r="H31" s="101">
        <v>37627</v>
      </c>
      <c r="I31" s="101">
        <v>709686</v>
      </c>
      <c r="J31" s="101">
        <v>12960</v>
      </c>
      <c r="K31" s="101">
        <v>1031620</v>
      </c>
      <c r="L31" s="101">
        <v>32482257</v>
      </c>
      <c r="M31" s="101">
        <v>19272</v>
      </c>
      <c r="N31" s="181"/>
      <c r="O31" s="181"/>
    </row>
    <row r="32" spans="3:12" ht="12.75" customHeight="1">
      <c r="C32" s="181"/>
      <c r="F32" s="181"/>
      <c r="K32" s="181"/>
      <c r="L32" s="181"/>
    </row>
    <row r="33" spans="1:13" ht="26.25" customHeight="1">
      <c r="A33" s="204" t="s">
        <v>275</v>
      </c>
      <c r="B33" s="204"/>
      <c r="C33" s="204"/>
      <c r="D33" s="204"/>
      <c r="E33" s="204"/>
      <c r="F33" s="204"/>
      <c r="G33" s="204"/>
      <c r="H33" s="204"/>
      <c r="I33" s="204"/>
      <c r="J33" s="204"/>
      <c r="K33" s="204"/>
      <c r="L33" s="204"/>
      <c r="M33" s="204"/>
    </row>
    <row r="34" spans="1:13" ht="12.75" customHeight="1">
      <c r="A34" s="190" t="s">
        <v>231</v>
      </c>
      <c r="B34" s="190"/>
      <c r="C34" s="190"/>
      <c r="D34" s="190"/>
      <c r="E34" s="190"/>
      <c r="F34" s="190"/>
      <c r="G34" s="190"/>
      <c r="H34" s="190"/>
      <c r="I34" s="190"/>
      <c r="J34" s="190"/>
      <c r="K34" s="190"/>
      <c r="L34" s="190"/>
      <c r="M34" s="190"/>
    </row>
    <row r="35" spans="1:13" s="59" customFormat="1" ht="12.75" customHeight="1">
      <c r="A35" s="198" t="s">
        <v>207</v>
      </c>
      <c r="B35" s="198"/>
      <c r="C35" s="198"/>
      <c r="D35" s="198"/>
      <c r="E35" s="198"/>
      <c r="F35" s="198"/>
      <c r="G35" s="198"/>
      <c r="H35" s="198"/>
      <c r="I35" s="198"/>
      <c r="J35" s="198"/>
      <c r="K35" s="198"/>
      <c r="L35" s="198"/>
      <c r="M35" s="198"/>
    </row>
    <row r="36" spans="1:13" s="59" customFormat="1" ht="12.75" customHeight="1">
      <c r="A36" s="198" t="s">
        <v>289</v>
      </c>
      <c r="B36" s="198"/>
      <c r="C36" s="198"/>
      <c r="D36" s="198"/>
      <c r="E36" s="198"/>
      <c r="F36" s="198"/>
      <c r="G36" s="198"/>
      <c r="H36" s="198"/>
      <c r="I36" s="198"/>
      <c r="J36" s="198"/>
      <c r="K36" s="198"/>
      <c r="L36" s="198"/>
      <c r="M36" s="198"/>
    </row>
    <row r="37" spans="1:13" ht="12.75" customHeight="1">
      <c r="A37" s="190" t="s">
        <v>185</v>
      </c>
      <c r="B37" s="190"/>
      <c r="C37" s="190"/>
      <c r="D37" s="190"/>
      <c r="E37" s="190"/>
      <c r="F37" s="190"/>
      <c r="G37" s="190"/>
      <c r="H37" s="190"/>
      <c r="I37" s="190"/>
      <c r="J37" s="190"/>
      <c r="K37" s="190"/>
      <c r="L37" s="190"/>
      <c r="M37" s="190"/>
    </row>
    <row r="38" spans="1:13" ht="12.75" customHeight="1">
      <c r="A38" s="191" t="s">
        <v>277</v>
      </c>
      <c r="B38" s="191"/>
      <c r="C38" s="191"/>
      <c r="D38" s="191"/>
      <c r="E38" s="191"/>
      <c r="F38" s="191"/>
      <c r="G38" s="191"/>
      <c r="H38" s="191"/>
      <c r="I38" s="191"/>
      <c r="J38" s="191"/>
      <c r="K38" s="191"/>
      <c r="L38" s="191"/>
      <c r="M38" s="191"/>
    </row>
    <row r="39" ht="12.75" customHeight="1"/>
    <row r="40" ht="12.75" customHeight="1">
      <c r="A40" s="112" t="s">
        <v>295</v>
      </c>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10">
    <mergeCell ref="A34:M34"/>
    <mergeCell ref="A35:M35"/>
    <mergeCell ref="A36:M36"/>
    <mergeCell ref="A37:M37"/>
    <mergeCell ref="A38:M38"/>
    <mergeCell ref="B8:D8"/>
    <mergeCell ref="E8:G8"/>
    <mergeCell ref="H8:J8"/>
    <mergeCell ref="K8:M8"/>
    <mergeCell ref="A33:M33"/>
  </mergeCells>
  <hyperlinks>
    <hyperlink ref="A40" r:id="rId1" display="© Commonwealth of Australia 2011"/>
  </hyperlinks>
  <printOptions/>
  <pageMargins left="0.7" right="0.7" top="0.75" bottom="0.75" header="0.3" footer="0.3"/>
  <pageSetup fitToHeight="0" fitToWidth="1" horizontalDpi="600" verticalDpi="600" orientation="landscape" paperSize="9" scale="68" r:id="rId3"/>
  <drawing r:id="rId2"/>
</worksheet>
</file>

<file path=xl/worksheets/sheet23.xml><?xml version="1.0" encoding="utf-8"?>
<worksheet xmlns="http://schemas.openxmlformats.org/spreadsheetml/2006/main" xmlns:r="http://schemas.openxmlformats.org/officeDocument/2006/relationships">
  <dimension ref="A1:J2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7.00390625" style="25" customWidth="1"/>
    <col min="2" max="10" width="14.28125" style="25" customWidth="1"/>
    <col min="11" max="16384" width="9.140625" style="25" customWidth="1"/>
  </cols>
  <sheetData>
    <row r="1" spans="1:10" ht="60" customHeight="1">
      <c r="A1" s="65" t="s">
        <v>167</v>
      </c>
      <c r="B1" s="39"/>
      <c r="C1" s="38"/>
      <c r="D1" s="38"/>
      <c r="E1" s="67"/>
      <c r="F1" s="67"/>
      <c r="G1" s="67"/>
      <c r="H1" s="67"/>
      <c r="I1" s="67"/>
      <c r="J1" s="67"/>
    </row>
    <row r="2" ht="16.5" customHeight="1">
      <c r="A2" s="52" t="s">
        <v>170</v>
      </c>
    </row>
    <row r="3" ht="15" customHeight="1">
      <c r="A3" s="53" t="s">
        <v>325</v>
      </c>
    </row>
    <row r="4" ht="11.25" customHeight="1">
      <c r="A4" s="53"/>
    </row>
    <row r="5" ht="15" customHeight="1">
      <c r="A5" s="55" t="s">
        <v>176</v>
      </c>
    </row>
    <row r="6" ht="11.25" customHeight="1">
      <c r="A6" s="55"/>
    </row>
    <row r="7" ht="30" customHeight="1">
      <c r="A7" s="57" t="s">
        <v>311</v>
      </c>
    </row>
    <row r="8" spans="1:10" s="27" customFormat="1" ht="30.75" customHeight="1">
      <c r="A8" s="58"/>
      <c r="B8" s="205" t="s">
        <v>68</v>
      </c>
      <c r="C8" s="205"/>
      <c r="D8" s="205"/>
      <c r="E8" s="206" t="s">
        <v>69</v>
      </c>
      <c r="F8" s="206"/>
      <c r="G8" s="206"/>
      <c r="H8" s="206" t="s">
        <v>0</v>
      </c>
      <c r="I8" s="206"/>
      <c r="J8" s="206"/>
    </row>
    <row r="9" spans="1:10" s="27" customFormat="1" ht="45" customHeight="1">
      <c r="A9" s="58"/>
      <c r="B9" s="137" t="s">
        <v>0</v>
      </c>
      <c r="C9" s="130" t="s">
        <v>147</v>
      </c>
      <c r="D9" s="130" t="s">
        <v>257</v>
      </c>
      <c r="E9" s="137" t="s">
        <v>0</v>
      </c>
      <c r="F9" s="130" t="s">
        <v>147</v>
      </c>
      <c r="G9" s="130" t="s">
        <v>257</v>
      </c>
      <c r="H9" s="137" t="s">
        <v>0</v>
      </c>
      <c r="I9" s="130" t="s">
        <v>147</v>
      </c>
      <c r="J9" s="130" t="s">
        <v>257</v>
      </c>
    </row>
    <row r="10" spans="1:10" s="27" customFormat="1" ht="15.75" customHeight="1">
      <c r="A10" s="58"/>
      <c r="B10" s="144" t="s">
        <v>104</v>
      </c>
      <c r="C10" s="144" t="s">
        <v>105</v>
      </c>
      <c r="D10" s="144" t="s">
        <v>106</v>
      </c>
      <c r="E10" s="144" t="s">
        <v>104</v>
      </c>
      <c r="F10" s="144" t="s">
        <v>105</v>
      </c>
      <c r="G10" s="144" t="s">
        <v>106</v>
      </c>
      <c r="H10" s="144" t="s">
        <v>104</v>
      </c>
      <c r="I10" s="144" t="s">
        <v>105</v>
      </c>
      <c r="J10" s="144" t="s">
        <v>106</v>
      </c>
    </row>
    <row r="11" spans="1:10" ht="13.5" customHeight="1">
      <c r="A11" s="58" t="s">
        <v>310</v>
      </c>
      <c r="B11" s="110">
        <v>5066810</v>
      </c>
      <c r="C11" s="110">
        <f>297996987079/1000</f>
        <v>297996987.079</v>
      </c>
      <c r="D11" s="110">
        <v>58814</v>
      </c>
      <c r="E11" s="110">
        <v>4720505</v>
      </c>
      <c r="F11" s="110">
        <f>180583846867/1000</f>
        <v>180583846.867</v>
      </c>
      <c r="G11" s="110">
        <v>38255</v>
      </c>
      <c r="H11" s="110">
        <v>9787143</v>
      </c>
      <c r="I11" s="110">
        <f>478663040934/1000</f>
        <v>478663040.934</v>
      </c>
      <c r="J11" s="110">
        <v>48907</v>
      </c>
    </row>
    <row r="12" spans="1:10" ht="13.5" customHeight="1">
      <c r="A12" s="61" t="s">
        <v>205</v>
      </c>
      <c r="B12" s="110"/>
      <c r="C12" s="110"/>
      <c r="D12" s="110"/>
      <c r="E12" s="96"/>
      <c r="F12" s="96"/>
      <c r="G12" s="96"/>
      <c r="H12" s="27"/>
      <c r="I12" s="27"/>
      <c r="J12" s="27"/>
    </row>
    <row r="13" spans="1:10" s="27" customFormat="1" ht="13.5" customHeight="1">
      <c r="A13" s="63" t="s">
        <v>1</v>
      </c>
      <c r="B13" s="109">
        <v>273490</v>
      </c>
      <c r="C13" s="109">
        <v>17142731</v>
      </c>
      <c r="D13" s="109">
        <f>C13/B13*1000</f>
        <v>62681.381403341984</v>
      </c>
      <c r="E13" s="94">
        <v>198033</v>
      </c>
      <c r="F13" s="94">
        <v>8398650</v>
      </c>
      <c r="G13" s="109">
        <f>F13/E13*1000</f>
        <v>42410.35584978261</v>
      </c>
      <c r="H13" s="94">
        <v>471526</v>
      </c>
      <c r="I13" s="94">
        <v>25542584</v>
      </c>
      <c r="J13" s="109">
        <f>I13/H13*1000</f>
        <v>54170.04364552538</v>
      </c>
    </row>
    <row r="14" spans="1:10" ht="13.5" customHeight="1">
      <c r="A14" s="63" t="s">
        <v>2</v>
      </c>
      <c r="B14" s="109">
        <v>88134</v>
      </c>
      <c r="C14" s="109">
        <v>4179890</v>
      </c>
      <c r="D14" s="109">
        <f>C14/B14*1000</f>
        <v>47426.53232577666</v>
      </c>
      <c r="E14" s="94">
        <v>110364</v>
      </c>
      <c r="F14" s="94">
        <v>3267813</v>
      </c>
      <c r="G14" s="109">
        <f>F14/E14*1000</f>
        <v>29609.4106773948</v>
      </c>
      <c r="H14" s="94">
        <v>198493</v>
      </c>
      <c r="I14" s="94">
        <v>7447511</v>
      </c>
      <c r="J14" s="109">
        <f>I14/H14*1000</f>
        <v>37520.27023622999</v>
      </c>
    </row>
    <row r="15" spans="1:10" ht="13.5" customHeight="1">
      <c r="A15" s="63" t="s">
        <v>3</v>
      </c>
      <c r="B15" s="109">
        <v>19467</v>
      </c>
      <c r="C15" s="109">
        <v>526075</v>
      </c>
      <c r="D15" s="109">
        <f>C15/B15*1000</f>
        <v>27023.93794626804</v>
      </c>
      <c r="E15" s="94">
        <v>9996</v>
      </c>
      <c r="F15" s="94">
        <v>272407</v>
      </c>
      <c r="G15" s="109">
        <f>F15/E15*1000</f>
        <v>27251.600640256103</v>
      </c>
      <c r="H15" s="94">
        <v>29465</v>
      </c>
      <c r="I15" s="94">
        <v>728536</v>
      </c>
      <c r="J15" s="109">
        <f>I15/H15*1000</f>
        <v>24725.470897675208</v>
      </c>
    </row>
    <row r="16" spans="1:10" ht="13.5" customHeight="1">
      <c r="A16" s="64" t="s">
        <v>224</v>
      </c>
      <c r="B16" s="96">
        <v>404069</v>
      </c>
      <c r="C16" s="96">
        <v>22381564</v>
      </c>
      <c r="D16" s="96">
        <v>55390</v>
      </c>
      <c r="E16" s="96">
        <v>332184</v>
      </c>
      <c r="F16" s="96">
        <v>12212910</v>
      </c>
      <c r="G16" s="96">
        <v>36765</v>
      </c>
      <c r="H16" s="96">
        <v>736252</v>
      </c>
      <c r="I16" s="96">
        <v>34594454</v>
      </c>
      <c r="J16" s="110">
        <f>I16/H16*1000</f>
        <v>46987.2462146113</v>
      </c>
    </row>
    <row r="17" spans="1:10" ht="13.5" customHeight="1">
      <c r="A17" s="60"/>
      <c r="B17" s="180"/>
      <c r="C17" s="75"/>
      <c r="D17" s="7"/>
      <c r="E17" s="7"/>
      <c r="F17" s="7"/>
      <c r="G17" s="7"/>
      <c r="H17" s="7"/>
      <c r="I17" s="7"/>
      <c r="J17" s="59"/>
    </row>
    <row r="18" spans="1:10" ht="13.5" customHeight="1">
      <c r="A18" s="2" t="s">
        <v>313</v>
      </c>
      <c r="B18" s="2"/>
      <c r="C18" s="2"/>
      <c r="D18" s="23"/>
      <c r="E18" s="23"/>
      <c r="F18" s="23"/>
      <c r="G18" s="23"/>
      <c r="H18" s="23"/>
      <c r="I18" s="23"/>
      <c r="J18" s="59"/>
    </row>
    <row r="19" spans="1:10" ht="13.5" customHeight="1">
      <c r="A19" s="7" t="s">
        <v>231</v>
      </c>
      <c r="B19" s="7"/>
      <c r="C19" s="7"/>
      <c r="D19" s="59"/>
      <c r="E19" s="59"/>
      <c r="F19" s="59"/>
      <c r="G19" s="59"/>
      <c r="H19" s="59"/>
      <c r="I19" s="59"/>
      <c r="J19" s="59"/>
    </row>
    <row r="20" spans="1:10" ht="13.5" customHeight="1">
      <c r="A20" s="7" t="s">
        <v>185</v>
      </c>
      <c r="B20" s="7"/>
      <c r="C20" s="7"/>
      <c r="D20" s="145"/>
      <c r="E20" s="59"/>
      <c r="F20" s="59"/>
      <c r="G20" s="59"/>
      <c r="H20" s="59"/>
      <c r="I20" s="59"/>
      <c r="J20" s="59"/>
    </row>
    <row r="21" spans="1:10" ht="13.5" customHeight="1">
      <c r="A21" s="23" t="s">
        <v>277</v>
      </c>
      <c r="B21" s="23"/>
      <c r="C21" s="23"/>
      <c r="D21" s="59"/>
      <c r="E21" s="59"/>
      <c r="F21" s="59"/>
      <c r="G21" s="59"/>
      <c r="H21" s="59"/>
      <c r="I21" s="59"/>
      <c r="J21" s="59"/>
    </row>
    <row r="22" ht="13.5" customHeight="1"/>
    <row r="23" ht="13.5" customHeight="1">
      <c r="A23" s="112" t="s">
        <v>295</v>
      </c>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sheet="1" objects="1" scenarios="1"/>
  <mergeCells count="3">
    <mergeCell ref="B8:D8"/>
    <mergeCell ref="E8:G8"/>
    <mergeCell ref="H8:J8"/>
  </mergeCells>
  <hyperlinks>
    <hyperlink ref="A23" r:id="rId1" display="© Commonwealth of Australia 2011"/>
  </hyperlinks>
  <printOptions/>
  <pageMargins left="0.7" right="0.7" top="0.75" bottom="0.75" header="0.3" footer="0.3"/>
  <pageSetup horizontalDpi="600" verticalDpi="600" orientation="landscape" paperSize="9" scale="88" r:id="rId3"/>
  <drawing r:id="rId2"/>
</worksheet>
</file>

<file path=xl/worksheets/sheet2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27.00390625" style="25" customWidth="1"/>
    <col min="2" max="2" width="12.00390625" style="72" customWidth="1"/>
    <col min="3" max="3" width="14.28125" style="72" customWidth="1"/>
    <col min="4" max="4" width="14.28125" style="165" customWidth="1"/>
    <col min="5" max="5" width="12.00390625" style="72" customWidth="1"/>
    <col min="6" max="6" width="14.28125" style="72" customWidth="1"/>
    <col min="7" max="7" width="14.28125" style="165" customWidth="1"/>
    <col min="8" max="8" width="12.00390625" style="72" customWidth="1"/>
    <col min="9" max="9" width="14.28125" style="72" customWidth="1"/>
    <col min="10" max="10" width="14.28125" style="165" customWidth="1"/>
    <col min="11" max="11" width="12.00390625" style="72" customWidth="1"/>
    <col min="12" max="12" width="14.28125" style="72" customWidth="1"/>
    <col min="13" max="13" width="14.28125" style="165" customWidth="1"/>
    <col min="14" max="14" width="12.00390625" style="72" customWidth="1"/>
    <col min="15" max="15" width="14.28125" style="72" customWidth="1"/>
    <col min="16" max="16" width="14.28125" style="165" customWidth="1"/>
    <col min="17" max="16384" width="9.140625" style="25" customWidth="1"/>
  </cols>
  <sheetData>
    <row r="1" spans="1:16" ht="60" customHeight="1">
      <c r="A1" s="65" t="s">
        <v>167</v>
      </c>
      <c r="B1" s="39"/>
      <c r="C1" s="39"/>
      <c r="D1" s="164"/>
      <c r="E1" s="146"/>
      <c r="F1" s="146"/>
      <c r="G1" s="174"/>
      <c r="H1" s="146"/>
      <c r="I1" s="146"/>
      <c r="J1" s="174"/>
      <c r="K1" s="146"/>
      <c r="L1" s="146"/>
      <c r="M1" s="174"/>
      <c r="N1" s="146"/>
      <c r="O1" s="146"/>
      <c r="P1" s="174"/>
    </row>
    <row r="2" ht="16.5" customHeight="1">
      <c r="A2" s="52" t="s">
        <v>170</v>
      </c>
    </row>
    <row r="3" ht="15" customHeight="1">
      <c r="A3" s="53" t="s">
        <v>325</v>
      </c>
    </row>
    <row r="4" ht="11.25" customHeight="1">
      <c r="A4" s="53"/>
    </row>
    <row r="5" ht="15" customHeight="1">
      <c r="A5" s="55" t="s">
        <v>176</v>
      </c>
    </row>
    <row r="6" ht="11.25" customHeight="1">
      <c r="A6" s="55"/>
    </row>
    <row r="7" ht="22.5" customHeight="1">
      <c r="A7" s="57" t="s">
        <v>308</v>
      </c>
    </row>
    <row r="8" spans="1:16" s="156" customFormat="1" ht="30" customHeight="1">
      <c r="A8" s="155"/>
      <c r="B8" s="200" t="s">
        <v>147</v>
      </c>
      <c r="C8" s="200"/>
      <c r="D8" s="200"/>
      <c r="E8" s="200" t="s">
        <v>150</v>
      </c>
      <c r="F8" s="200"/>
      <c r="G8" s="200"/>
      <c r="H8" s="199" t="s">
        <v>241</v>
      </c>
      <c r="I8" s="199"/>
      <c r="J8" s="199"/>
      <c r="K8" s="192" t="s">
        <v>315</v>
      </c>
      <c r="L8" s="192"/>
      <c r="M8" s="192"/>
      <c r="N8" s="192" t="s">
        <v>316</v>
      </c>
      <c r="O8" s="192"/>
      <c r="P8" s="192"/>
    </row>
    <row r="9" spans="1:16" s="27" customFormat="1" ht="22.5" customHeight="1">
      <c r="A9" s="105"/>
      <c r="B9" s="137" t="s">
        <v>0</v>
      </c>
      <c r="C9" s="137" t="s">
        <v>103</v>
      </c>
      <c r="D9" s="130" t="s">
        <v>204</v>
      </c>
      <c r="E9" s="137" t="s">
        <v>0</v>
      </c>
      <c r="F9" s="137" t="s">
        <v>103</v>
      </c>
      <c r="G9" s="130" t="s">
        <v>204</v>
      </c>
      <c r="H9" s="137" t="s">
        <v>0</v>
      </c>
      <c r="I9" s="137" t="s">
        <v>103</v>
      </c>
      <c r="J9" s="130" t="s">
        <v>204</v>
      </c>
      <c r="K9" s="137" t="s">
        <v>0</v>
      </c>
      <c r="L9" s="137" t="s">
        <v>103</v>
      </c>
      <c r="M9" s="130" t="s">
        <v>204</v>
      </c>
      <c r="N9" s="137" t="s">
        <v>0</v>
      </c>
      <c r="O9" s="137" t="s">
        <v>103</v>
      </c>
      <c r="P9" s="130" t="s">
        <v>204</v>
      </c>
    </row>
    <row r="10" spans="1:16" s="136" customFormat="1" ht="12.75" customHeight="1">
      <c r="A10" s="135"/>
      <c r="B10" s="132" t="s">
        <v>104</v>
      </c>
      <c r="C10" s="132" t="s">
        <v>105</v>
      </c>
      <c r="D10" s="166" t="s">
        <v>106</v>
      </c>
      <c r="E10" s="132" t="s">
        <v>104</v>
      </c>
      <c r="F10" s="132" t="s">
        <v>105</v>
      </c>
      <c r="G10" s="166" t="s">
        <v>106</v>
      </c>
      <c r="H10" s="132" t="s">
        <v>104</v>
      </c>
      <c r="I10" s="132" t="s">
        <v>105</v>
      </c>
      <c r="J10" s="166" t="s">
        <v>106</v>
      </c>
      <c r="K10" s="132" t="s">
        <v>104</v>
      </c>
      <c r="L10" s="132" t="s">
        <v>105</v>
      </c>
      <c r="M10" s="166" t="s">
        <v>106</v>
      </c>
      <c r="N10" s="132" t="s">
        <v>104</v>
      </c>
      <c r="O10" s="132" t="s">
        <v>105</v>
      </c>
      <c r="P10" s="166" t="s">
        <v>106</v>
      </c>
    </row>
    <row r="11" spans="1:16" ht="12.75" customHeight="1">
      <c r="A11" s="7" t="s">
        <v>222</v>
      </c>
      <c r="B11" s="147"/>
      <c r="C11" s="71"/>
      <c r="D11" s="167"/>
      <c r="E11" s="147"/>
      <c r="F11" s="71"/>
      <c r="G11" s="167"/>
      <c r="H11" s="76"/>
      <c r="I11" s="76"/>
      <c r="J11" s="176"/>
      <c r="K11" s="76"/>
      <c r="L11" s="76"/>
      <c r="M11" s="176"/>
      <c r="N11" s="76"/>
      <c r="O11" s="76"/>
      <c r="P11" s="176"/>
    </row>
    <row r="12" spans="1:16" ht="12.75" customHeight="1">
      <c r="A12" s="8" t="s">
        <v>71</v>
      </c>
      <c r="B12" s="111">
        <v>3087054</v>
      </c>
      <c r="C12" s="111">
        <f>157264534800/1000</f>
        <v>157264534.8</v>
      </c>
      <c r="D12" s="168">
        <v>50943</v>
      </c>
      <c r="E12" s="111">
        <v>597753</v>
      </c>
      <c r="F12" s="111">
        <f>12567665253/1000</f>
        <v>12567665.253</v>
      </c>
      <c r="G12" s="168">
        <v>21025</v>
      </c>
      <c r="H12" s="111">
        <v>2530792</v>
      </c>
      <c r="I12" s="111">
        <f>19995087072/1000</f>
        <v>19995087.072</v>
      </c>
      <c r="J12" s="168">
        <v>7901</v>
      </c>
      <c r="K12" s="111">
        <f>108116+384616</f>
        <v>492732</v>
      </c>
      <c r="L12" s="111">
        <f>(2415967707+1252534813)/1000</f>
        <v>3668502.52</v>
      </c>
      <c r="M12" s="177">
        <f aca="true" t="shared" si="0" ref="M12:M20">L12*1000/K12</f>
        <v>7445.228887102928</v>
      </c>
      <c r="N12" s="111">
        <v>3844705</v>
      </c>
      <c r="O12" s="111">
        <f>193496159566/1000</f>
        <v>193496159.566</v>
      </c>
      <c r="P12" s="168">
        <v>50328</v>
      </c>
    </row>
    <row r="13" spans="1:16" ht="12.75" customHeight="1">
      <c r="A13" s="8" t="s">
        <v>148</v>
      </c>
      <c r="B13" s="111">
        <v>2431791</v>
      </c>
      <c r="C13" s="111">
        <f>115176972299/1000</f>
        <v>115176972.299</v>
      </c>
      <c r="D13" s="168">
        <v>47363</v>
      </c>
      <c r="E13" s="111">
        <v>453007</v>
      </c>
      <c r="F13" s="111">
        <f>8747122803/1000</f>
        <v>8747122.803</v>
      </c>
      <c r="G13" s="168">
        <v>19309</v>
      </c>
      <c r="H13" s="111">
        <v>1945681</v>
      </c>
      <c r="I13" s="111">
        <f>17039686883/1000</f>
        <v>17039686.883</v>
      </c>
      <c r="J13" s="168">
        <v>8758</v>
      </c>
      <c r="K13" s="111">
        <f>87047+295628</f>
        <v>382675</v>
      </c>
      <c r="L13" s="111">
        <f>(1763941780+777462586)/1000</f>
        <v>2541404.366</v>
      </c>
      <c r="M13" s="177">
        <f t="shared" si="0"/>
        <v>6641.1559835369435</v>
      </c>
      <c r="N13" s="111">
        <v>3013396</v>
      </c>
      <c r="O13" s="111">
        <f>143507353028/1000</f>
        <v>143507353.028</v>
      </c>
      <c r="P13" s="168">
        <v>47623</v>
      </c>
    </row>
    <row r="14" spans="1:16" ht="12.75" customHeight="1">
      <c r="A14" s="63" t="s">
        <v>73</v>
      </c>
      <c r="B14" s="111">
        <v>1980433</v>
      </c>
      <c r="C14" s="111">
        <f>93187062970/1000</f>
        <v>93187062.97</v>
      </c>
      <c r="D14" s="168">
        <v>47054</v>
      </c>
      <c r="E14" s="111">
        <v>380536</v>
      </c>
      <c r="F14" s="111">
        <f>6395369375/1000</f>
        <v>6395369.375</v>
      </c>
      <c r="G14" s="168">
        <v>16806</v>
      </c>
      <c r="H14" s="111">
        <v>1480268</v>
      </c>
      <c r="I14" s="111">
        <f>9807957583/1000</f>
        <v>9807957.583</v>
      </c>
      <c r="J14" s="168">
        <v>6626</v>
      </c>
      <c r="K14" s="111">
        <f>74359+264309</f>
        <v>338668</v>
      </c>
      <c r="L14" s="111">
        <f>(1537519207+663607399)/1000</f>
        <v>2201126.606</v>
      </c>
      <c r="M14" s="177">
        <f t="shared" si="0"/>
        <v>6499.3639965984385</v>
      </c>
      <c r="N14" s="111">
        <v>2434182</v>
      </c>
      <c r="O14" s="111">
        <f>111593284809/1000</f>
        <v>111593284.809</v>
      </c>
      <c r="P14" s="168">
        <v>45844</v>
      </c>
    </row>
    <row r="15" spans="1:16" ht="12.75" customHeight="1">
      <c r="A15" s="63" t="s">
        <v>74</v>
      </c>
      <c r="B15" s="111">
        <v>703825</v>
      </c>
      <c r="C15" s="111">
        <f>31067344843/1000</f>
        <v>31067344.843</v>
      </c>
      <c r="D15" s="168">
        <v>44141</v>
      </c>
      <c r="E15" s="111">
        <v>145766</v>
      </c>
      <c r="F15" s="111">
        <f>2921491345/1000</f>
        <v>2921491.345</v>
      </c>
      <c r="G15" s="168">
        <v>20042</v>
      </c>
      <c r="H15" s="111">
        <v>566785</v>
      </c>
      <c r="I15" s="111">
        <f>4199819974/1000</f>
        <v>4199819.974</v>
      </c>
      <c r="J15" s="168">
        <v>7410</v>
      </c>
      <c r="K15" s="111">
        <f>40046+93393</f>
        <v>133439</v>
      </c>
      <c r="L15" s="111">
        <f>(985727517+217886761)/1000</f>
        <v>1203614.278</v>
      </c>
      <c r="M15" s="177">
        <f t="shared" si="0"/>
        <v>9019.958767676617</v>
      </c>
      <c r="N15" s="111">
        <v>889010</v>
      </c>
      <c r="O15" s="111">
        <f>39393615882/1000</f>
        <v>39393615.882</v>
      </c>
      <c r="P15" s="168">
        <v>44312</v>
      </c>
    </row>
    <row r="16" spans="1:16" ht="12.75" customHeight="1">
      <c r="A16" s="63" t="s">
        <v>75</v>
      </c>
      <c r="B16" s="111">
        <v>1057477</v>
      </c>
      <c r="C16" s="111">
        <f>56286096244/1000</f>
        <v>56286096.244</v>
      </c>
      <c r="D16" s="168">
        <v>53227</v>
      </c>
      <c r="E16" s="111">
        <v>203981</v>
      </c>
      <c r="F16" s="111">
        <f>5049890526/1000</f>
        <v>5049890.526</v>
      </c>
      <c r="G16" s="168">
        <v>24757</v>
      </c>
      <c r="H16" s="111">
        <v>806222</v>
      </c>
      <c r="I16" s="111">
        <f>6956911327/1000</f>
        <v>6956911.327</v>
      </c>
      <c r="J16" s="168">
        <v>8629</v>
      </c>
      <c r="K16" s="111">
        <f>34298+133161</f>
        <v>167459</v>
      </c>
      <c r="L16" s="111">
        <f>(781120219+470525615)/1000</f>
        <v>1251645.834</v>
      </c>
      <c r="M16" s="177">
        <f t="shared" si="0"/>
        <v>7474.341982216542</v>
      </c>
      <c r="N16" s="111">
        <v>1302465</v>
      </c>
      <c r="O16" s="111">
        <f>69547243706/1000</f>
        <v>69547243.706</v>
      </c>
      <c r="P16" s="168">
        <v>53397</v>
      </c>
    </row>
    <row r="17" spans="1:16" ht="12.75" customHeight="1">
      <c r="A17" s="63" t="s">
        <v>76</v>
      </c>
      <c r="B17" s="111">
        <v>218784</v>
      </c>
      <c r="C17" s="111">
        <f>9117398804/1000</f>
        <v>9117398.804</v>
      </c>
      <c r="D17" s="168">
        <v>41673</v>
      </c>
      <c r="E17" s="111">
        <v>44281</v>
      </c>
      <c r="F17" s="111">
        <f>746556126/1000</f>
        <v>746556.126</v>
      </c>
      <c r="G17" s="168">
        <v>16860</v>
      </c>
      <c r="H17" s="111">
        <v>163160</v>
      </c>
      <c r="I17" s="111">
        <f>991556181/1000</f>
        <v>991556.181</v>
      </c>
      <c r="J17" s="168">
        <v>6077</v>
      </c>
      <c r="K17" s="111">
        <f>13541+24445</f>
        <v>37986</v>
      </c>
      <c r="L17" s="148">
        <f>(282718623+53290891)/1000</f>
        <v>336009.514</v>
      </c>
      <c r="M17" s="177">
        <f t="shared" si="0"/>
        <v>8845.614542199757</v>
      </c>
      <c r="N17" s="111">
        <v>269412</v>
      </c>
      <c r="O17" s="111">
        <f>11192031914/1000</f>
        <v>11192031.914</v>
      </c>
      <c r="P17" s="168">
        <v>41542</v>
      </c>
    </row>
    <row r="18" spans="1:16" ht="12.75" customHeight="1">
      <c r="A18" s="63" t="s">
        <v>77</v>
      </c>
      <c r="B18" s="111">
        <v>98940</v>
      </c>
      <c r="C18" s="111">
        <f>5020759857/1000</f>
        <v>5020759.857</v>
      </c>
      <c r="D18" s="168">
        <v>50746</v>
      </c>
      <c r="E18" s="111">
        <v>12840</v>
      </c>
      <c r="F18" s="111">
        <f>260569298/1000</f>
        <v>260569.298</v>
      </c>
      <c r="G18" s="168">
        <v>20294</v>
      </c>
      <c r="H18" s="111">
        <v>55783</v>
      </c>
      <c r="I18" s="111">
        <f>214378600/1000</f>
        <v>214378.6</v>
      </c>
      <c r="J18" s="168">
        <v>3843</v>
      </c>
      <c r="K18" s="111">
        <f>3403+7611</f>
        <v>11014</v>
      </c>
      <c r="L18" s="111">
        <f>(93370484+14902147)/1000</f>
        <v>108272.631</v>
      </c>
      <c r="M18" s="177">
        <f t="shared" si="0"/>
        <v>9830.454966406392</v>
      </c>
      <c r="N18" s="111">
        <v>109108</v>
      </c>
      <c r="O18" s="111">
        <f>5604490421/1000</f>
        <v>5604490.421</v>
      </c>
      <c r="P18" s="168">
        <v>51366</v>
      </c>
    </row>
    <row r="19" spans="1:16" ht="12.75" customHeight="1">
      <c r="A19" s="63" t="s">
        <v>78</v>
      </c>
      <c r="B19" s="111">
        <v>189089</v>
      </c>
      <c r="C19" s="111">
        <f>10919647845/1000</f>
        <v>10919647.845</v>
      </c>
      <c r="D19" s="168">
        <v>57749</v>
      </c>
      <c r="E19" s="111">
        <v>21662</v>
      </c>
      <c r="F19" s="111">
        <f>547977361/1000</f>
        <v>547977.361</v>
      </c>
      <c r="G19" s="168">
        <v>25297</v>
      </c>
      <c r="H19" s="111">
        <v>163099</v>
      </c>
      <c r="I19" s="111">
        <f>772262636/1000</f>
        <v>772262.636</v>
      </c>
      <c r="J19" s="168">
        <v>4735</v>
      </c>
      <c r="K19" s="111">
        <f>25629+26874</f>
        <v>52503</v>
      </c>
      <c r="L19" s="111">
        <f>(836956868+60153362)/1000</f>
        <v>897110.23</v>
      </c>
      <c r="M19" s="177">
        <f t="shared" si="0"/>
        <v>17086.837514046816</v>
      </c>
      <c r="N19" s="111">
        <v>226371</v>
      </c>
      <c r="O19" s="111">
        <f>13137283561/1000</f>
        <v>13137283.561</v>
      </c>
      <c r="P19" s="168">
        <v>58034</v>
      </c>
    </row>
    <row r="20" spans="1:16" s="27" customFormat="1" ht="12.75" customHeight="1">
      <c r="A20" s="64" t="s">
        <v>273</v>
      </c>
      <c r="B20" s="149">
        <v>9787143</v>
      </c>
      <c r="C20" s="149">
        <f>478663040934/1000</f>
        <v>478663040.934</v>
      </c>
      <c r="D20" s="169">
        <v>48907</v>
      </c>
      <c r="E20" s="149">
        <v>1860729</v>
      </c>
      <c r="F20" s="149">
        <f>37257261350/1000</f>
        <v>37257261.35</v>
      </c>
      <c r="G20" s="169">
        <v>20023</v>
      </c>
      <c r="H20" s="149">
        <v>7730019</v>
      </c>
      <c r="I20" s="149">
        <f>59984732106/1000</f>
        <v>59984732.106</v>
      </c>
      <c r="J20" s="169">
        <v>7760</v>
      </c>
      <c r="K20" s="149">
        <f>387481+1231045</f>
        <v>1618526</v>
      </c>
      <c r="L20" s="149">
        <f>(8712978010+3513269252)/1000</f>
        <v>12226247.262</v>
      </c>
      <c r="M20" s="178">
        <f t="shared" si="0"/>
        <v>7553.93936334665</v>
      </c>
      <c r="N20" s="149">
        <v>12119007</v>
      </c>
      <c r="O20" s="149">
        <f>588140938555/1000</f>
        <v>588140938.555</v>
      </c>
      <c r="P20" s="169">
        <v>48530</v>
      </c>
    </row>
    <row r="21" spans="1:16" ht="12.75" customHeight="1">
      <c r="A21" s="7" t="s">
        <v>149</v>
      </c>
      <c r="B21" s="148"/>
      <c r="C21" s="150"/>
      <c r="D21" s="170"/>
      <c r="E21" s="151"/>
      <c r="F21" s="151"/>
      <c r="G21" s="175"/>
      <c r="H21" s="151"/>
      <c r="I21" s="151"/>
      <c r="J21" s="175"/>
      <c r="K21" s="151"/>
      <c r="L21" s="151"/>
      <c r="M21" s="175"/>
      <c r="N21" s="151"/>
      <c r="O21" s="151"/>
      <c r="P21" s="175"/>
    </row>
    <row r="22" spans="1:16" ht="12.75" customHeight="1">
      <c r="A22" s="8" t="s">
        <v>71</v>
      </c>
      <c r="B22" s="152">
        <v>244424</v>
      </c>
      <c r="C22" s="152">
        <v>11790351</v>
      </c>
      <c r="D22" s="171">
        <v>48237</v>
      </c>
      <c r="E22" s="152">
        <v>32944</v>
      </c>
      <c r="F22" s="152">
        <v>600302</v>
      </c>
      <c r="G22" s="171">
        <v>18222</v>
      </c>
      <c r="H22" s="152">
        <v>146447</v>
      </c>
      <c r="I22" s="152">
        <v>326948</v>
      </c>
      <c r="J22" s="171">
        <v>2233</v>
      </c>
      <c r="K22" s="152">
        <v>15163</v>
      </c>
      <c r="L22" s="152">
        <v>103480</v>
      </c>
      <c r="M22" s="171">
        <v>6825</v>
      </c>
      <c r="N22" s="152">
        <v>261617</v>
      </c>
      <c r="O22" s="152">
        <v>12821177</v>
      </c>
      <c r="P22" s="171">
        <v>49007</v>
      </c>
    </row>
    <row r="23" spans="1:16" ht="12.75" customHeight="1">
      <c r="A23" s="8" t="s">
        <v>148</v>
      </c>
      <c r="B23" s="152">
        <v>189096</v>
      </c>
      <c r="C23" s="152">
        <v>8175273</v>
      </c>
      <c r="D23" s="171">
        <v>43233</v>
      </c>
      <c r="E23" s="152">
        <v>26921</v>
      </c>
      <c r="F23" s="152">
        <v>413506</v>
      </c>
      <c r="G23" s="171">
        <v>15360</v>
      </c>
      <c r="H23" s="152">
        <v>111323</v>
      </c>
      <c r="I23" s="152">
        <v>222035</v>
      </c>
      <c r="J23" s="171">
        <v>1995</v>
      </c>
      <c r="K23" s="152">
        <v>10400</v>
      </c>
      <c r="L23" s="152">
        <v>54628</v>
      </c>
      <c r="M23" s="171">
        <v>5253</v>
      </c>
      <c r="N23" s="152">
        <v>205435</v>
      </c>
      <c r="O23" s="152">
        <v>8865673</v>
      </c>
      <c r="P23" s="171">
        <v>43156</v>
      </c>
    </row>
    <row r="24" spans="1:16" ht="12.75" customHeight="1">
      <c r="A24" s="63" t="s">
        <v>73</v>
      </c>
      <c r="B24" s="152">
        <v>113673</v>
      </c>
      <c r="C24" s="152">
        <v>5374839</v>
      </c>
      <c r="D24" s="171">
        <v>47283</v>
      </c>
      <c r="E24" s="152">
        <v>15584</v>
      </c>
      <c r="F24" s="152">
        <v>284455</v>
      </c>
      <c r="G24" s="171">
        <v>18253</v>
      </c>
      <c r="H24" s="152">
        <v>66377</v>
      </c>
      <c r="I24" s="152">
        <v>193818</v>
      </c>
      <c r="J24" s="171">
        <v>2920</v>
      </c>
      <c r="K24" s="152">
        <v>8525</v>
      </c>
      <c r="L24" s="152">
        <v>60136</v>
      </c>
      <c r="M24" s="171">
        <v>7054</v>
      </c>
      <c r="N24" s="152">
        <v>122785</v>
      </c>
      <c r="O24" s="152">
        <v>5913143</v>
      </c>
      <c r="P24" s="171">
        <v>48159</v>
      </c>
    </row>
    <row r="25" spans="1:16" ht="12.75" customHeight="1">
      <c r="A25" s="63" t="s">
        <v>74</v>
      </c>
      <c r="B25" s="152">
        <v>40777</v>
      </c>
      <c r="C25" s="152">
        <v>1746075</v>
      </c>
      <c r="D25" s="171">
        <v>42820</v>
      </c>
      <c r="E25" s="152">
        <v>6202</v>
      </c>
      <c r="F25" s="152">
        <v>114425</v>
      </c>
      <c r="G25" s="171">
        <v>18450</v>
      </c>
      <c r="H25" s="152">
        <v>23640</v>
      </c>
      <c r="I25" s="152">
        <v>50103</v>
      </c>
      <c r="J25" s="171">
        <v>2119</v>
      </c>
      <c r="K25" s="152">
        <v>2279</v>
      </c>
      <c r="L25" s="152">
        <v>17240</v>
      </c>
      <c r="M25" s="171">
        <v>7565</v>
      </c>
      <c r="N25" s="152">
        <v>44634</v>
      </c>
      <c r="O25" s="152">
        <v>1927684</v>
      </c>
      <c r="P25" s="171">
        <v>43189</v>
      </c>
    </row>
    <row r="26" spans="1:16" ht="12.75" customHeight="1">
      <c r="A26" s="63" t="s">
        <v>75</v>
      </c>
      <c r="B26" s="152">
        <v>110306</v>
      </c>
      <c r="C26" s="152">
        <v>5679834</v>
      </c>
      <c r="D26" s="171">
        <v>51492</v>
      </c>
      <c r="E26" s="152">
        <v>13961</v>
      </c>
      <c r="F26" s="152">
        <v>307987</v>
      </c>
      <c r="G26" s="171">
        <v>22061</v>
      </c>
      <c r="H26" s="152">
        <v>62474</v>
      </c>
      <c r="I26" s="152">
        <v>178745</v>
      </c>
      <c r="J26" s="171">
        <v>2861</v>
      </c>
      <c r="K26" s="152">
        <v>7741</v>
      </c>
      <c r="L26" s="152">
        <v>67353</v>
      </c>
      <c r="M26" s="171">
        <v>8701</v>
      </c>
      <c r="N26" s="152">
        <v>118259</v>
      </c>
      <c r="O26" s="152">
        <v>6233910</v>
      </c>
      <c r="P26" s="171">
        <v>52714</v>
      </c>
    </row>
    <row r="27" spans="1:16" ht="12.75" customHeight="1">
      <c r="A27" s="63" t="s">
        <v>76</v>
      </c>
      <c r="B27" s="152">
        <v>5358</v>
      </c>
      <c r="C27" s="152">
        <v>223899</v>
      </c>
      <c r="D27" s="171">
        <v>41788</v>
      </c>
      <c r="E27" s="152">
        <v>859</v>
      </c>
      <c r="F27" s="152">
        <v>18512</v>
      </c>
      <c r="G27" s="171">
        <v>21550</v>
      </c>
      <c r="H27" s="152">
        <v>3160</v>
      </c>
      <c r="I27" s="152">
        <v>9215</v>
      </c>
      <c r="J27" s="171">
        <v>2916</v>
      </c>
      <c r="K27" s="152">
        <v>478</v>
      </c>
      <c r="L27" s="152">
        <v>3268</v>
      </c>
      <c r="M27" s="171">
        <v>6837</v>
      </c>
      <c r="N27" s="152">
        <v>5820</v>
      </c>
      <c r="O27" s="152">
        <v>254939</v>
      </c>
      <c r="P27" s="171">
        <v>43804</v>
      </c>
    </row>
    <row r="28" spans="1:16" ht="12.75" customHeight="1">
      <c r="A28" s="63" t="s">
        <v>77</v>
      </c>
      <c r="B28" s="152">
        <v>7058</v>
      </c>
      <c r="C28" s="152">
        <v>311419</v>
      </c>
      <c r="D28" s="171">
        <v>44123</v>
      </c>
      <c r="E28" s="152">
        <v>638</v>
      </c>
      <c r="F28" s="152">
        <v>12887</v>
      </c>
      <c r="G28" s="171">
        <v>20199</v>
      </c>
      <c r="H28" s="152">
        <v>2893</v>
      </c>
      <c r="I28" s="152">
        <v>2316</v>
      </c>
      <c r="J28" s="171">
        <v>801</v>
      </c>
      <c r="K28" s="152">
        <v>251</v>
      </c>
      <c r="L28" s="152">
        <v>1459</v>
      </c>
      <c r="M28" s="171">
        <v>5814</v>
      </c>
      <c r="N28" s="152">
        <v>7232</v>
      </c>
      <c r="O28" s="152">
        <v>328170</v>
      </c>
      <c r="P28" s="171">
        <v>45377</v>
      </c>
    </row>
    <row r="29" spans="1:16" ht="12.75" customHeight="1">
      <c r="A29" s="63" t="s">
        <v>78</v>
      </c>
      <c r="B29" s="152">
        <v>13618</v>
      </c>
      <c r="C29" s="152">
        <v>621869</v>
      </c>
      <c r="D29" s="171">
        <v>45665</v>
      </c>
      <c r="E29" s="152">
        <v>1219</v>
      </c>
      <c r="F29" s="152">
        <v>19962</v>
      </c>
      <c r="G29" s="171">
        <v>16376</v>
      </c>
      <c r="H29" s="152">
        <v>8062</v>
      </c>
      <c r="I29" s="152">
        <v>3243</v>
      </c>
      <c r="J29" s="171">
        <v>402</v>
      </c>
      <c r="K29" s="152">
        <v>672</v>
      </c>
      <c r="L29" s="152">
        <v>5322</v>
      </c>
      <c r="M29" s="171">
        <v>7920</v>
      </c>
      <c r="N29" s="152">
        <v>14182</v>
      </c>
      <c r="O29" s="152">
        <v>650341</v>
      </c>
      <c r="P29" s="171">
        <v>45857</v>
      </c>
    </row>
    <row r="30" spans="1:16" s="27" customFormat="1" ht="12.75" customHeight="1">
      <c r="A30" s="64" t="s">
        <v>273</v>
      </c>
      <c r="B30" s="153">
        <v>736252</v>
      </c>
      <c r="C30" s="153">
        <v>34594454</v>
      </c>
      <c r="D30" s="172">
        <v>46987</v>
      </c>
      <c r="E30" s="153">
        <v>99462</v>
      </c>
      <c r="F30" s="153">
        <v>1793903</v>
      </c>
      <c r="G30" s="172">
        <v>18036</v>
      </c>
      <c r="H30" s="153">
        <v>434624</v>
      </c>
      <c r="I30" s="153">
        <v>1005451</v>
      </c>
      <c r="J30" s="172">
        <v>2313</v>
      </c>
      <c r="K30" s="153">
        <v>46888</v>
      </c>
      <c r="L30" s="153">
        <v>327109</v>
      </c>
      <c r="M30" s="172">
        <v>6976</v>
      </c>
      <c r="N30" s="153">
        <v>794305</v>
      </c>
      <c r="O30" s="153">
        <v>37721075</v>
      </c>
      <c r="P30" s="172">
        <v>47489</v>
      </c>
    </row>
    <row r="31" spans="1:4" ht="12.75" customHeight="1">
      <c r="A31" s="61"/>
      <c r="B31" s="154"/>
      <c r="C31" s="75"/>
      <c r="D31" s="173"/>
    </row>
    <row r="32" spans="1:16" ht="12.75" customHeight="1">
      <c r="A32" s="190" t="s">
        <v>321</v>
      </c>
      <c r="B32" s="190"/>
      <c r="C32" s="190"/>
      <c r="D32" s="190"/>
      <c r="E32" s="190"/>
      <c r="F32" s="190"/>
      <c r="G32" s="190"/>
      <c r="H32" s="190"/>
      <c r="I32" s="190"/>
      <c r="J32" s="190"/>
      <c r="K32" s="190"/>
      <c r="L32" s="190"/>
      <c r="M32" s="190"/>
      <c r="N32" s="190"/>
      <c r="O32" s="190"/>
      <c r="P32" s="190"/>
    </row>
    <row r="33" spans="1:16" ht="12.75" customHeight="1">
      <c r="A33" s="190" t="s">
        <v>186</v>
      </c>
      <c r="B33" s="190"/>
      <c r="C33" s="190"/>
      <c r="D33" s="190"/>
      <c r="E33" s="190"/>
      <c r="F33" s="190"/>
      <c r="G33" s="190"/>
      <c r="H33" s="190"/>
      <c r="I33" s="190"/>
      <c r="J33" s="190"/>
      <c r="K33" s="190"/>
      <c r="L33" s="190"/>
      <c r="M33" s="190"/>
      <c r="N33" s="190"/>
      <c r="O33" s="190"/>
      <c r="P33" s="190"/>
    </row>
    <row r="34" spans="1:16" ht="12.75" customHeight="1">
      <c r="A34" s="201" t="s">
        <v>305</v>
      </c>
      <c r="B34" s="201"/>
      <c r="C34" s="201"/>
      <c r="D34" s="201"/>
      <c r="E34" s="201"/>
      <c r="F34" s="201"/>
      <c r="G34" s="201"/>
      <c r="H34" s="201"/>
      <c r="I34" s="201"/>
      <c r="J34" s="201"/>
      <c r="K34" s="201"/>
      <c r="L34" s="201"/>
      <c r="M34" s="201"/>
      <c r="N34" s="201"/>
      <c r="O34" s="201"/>
      <c r="P34" s="201"/>
    </row>
    <row r="35" spans="1:17" ht="24" customHeight="1">
      <c r="A35" s="208" t="s">
        <v>206</v>
      </c>
      <c r="B35" s="208"/>
      <c r="C35" s="208"/>
      <c r="D35" s="208"/>
      <c r="E35" s="208"/>
      <c r="F35" s="208"/>
      <c r="G35" s="208"/>
      <c r="H35" s="208"/>
      <c r="I35" s="208"/>
      <c r="J35" s="208"/>
      <c r="K35" s="208"/>
      <c r="L35" s="208"/>
      <c r="M35" s="208"/>
      <c r="N35" s="208"/>
      <c r="O35" s="208"/>
      <c r="P35" s="208"/>
      <c r="Q35" s="74"/>
    </row>
    <row r="36" spans="1:17" s="59" customFormat="1" ht="12.75" customHeight="1">
      <c r="A36" s="207" t="s">
        <v>272</v>
      </c>
      <c r="B36" s="207"/>
      <c r="C36" s="207"/>
      <c r="D36" s="207"/>
      <c r="E36" s="207"/>
      <c r="F36" s="207"/>
      <c r="G36" s="207"/>
      <c r="H36" s="207"/>
      <c r="I36" s="207"/>
      <c r="J36" s="207"/>
      <c r="K36" s="207"/>
      <c r="L36" s="207"/>
      <c r="M36" s="207"/>
      <c r="N36" s="207"/>
      <c r="O36" s="207"/>
      <c r="P36" s="207"/>
      <c r="Q36" s="81"/>
    </row>
    <row r="37" spans="1:16" ht="12.75" customHeight="1">
      <c r="A37" s="190" t="s">
        <v>185</v>
      </c>
      <c r="B37" s="190"/>
      <c r="C37" s="190"/>
      <c r="D37" s="190"/>
      <c r="E37" s="190"/>
      <c r="F37" s="190"/>
      <c r="G37" s="190"/>
      <c r="H37" s="190"/>
      <c r="I37" s="190"/>
      <c r="J37" s="190"/>
      <c r="K37" s="190"/>
      <c r="L37" s="190"/>
      <c r="M37" s="190"/>
      <c r="N37" s="190"/>
      <c r="O37" s="190"/>
      <c r="P37" s="190"/>
    </row>
    <row r="38" spans="1:16" ht="12.75" customHeight="1">
      <c r="A38" s="191" t="s">
        <v>277</v>
      </c>
      <c r="B38" s="191"/>
      <c r="C38" s="191"/>
      <c r="D38" s="191"/>
      <c r="E38" s="191"/>
      <c r="F38" s="191"/>
      <c r="G38" s="191"/>
      <c r="H38" s="191"/>
      <c r="I38" s="191"/>
      <c r="J38" s="191"/>
      <c r="K38" s="191"/>
      <c r="L38" s="191"/>
      <c r="M38" s="191"/>
      <c r="N38" s="191"/>
      <c r="O38" s="191"/>
      <c r="P38" s="191"/>
    </row>
    <row r="39" ht="12.75" customHeight="1"/>
    <row r="40" ht="12.75" customHeight="1">
      <c r="A40" s="112" t="s">
        <v>295</v>
      </c>
    </row>
    <row r="41" ht="12.75" customHeight="1"/>
    <row r="42" ht="12.75" customHeight="1"/>
    <row r="43" ht="12.75" customHeight="1"/>
    <row r="44" ht="12.75" customHeight="1"/>
    <row r="45" ht="12.75" customHeight="1"/>
    <row r="46" ht="12.75" customHeight="1"/>
    <row r="47" ht="12.75" customHeight="1"/>
  </sheetData>
  <sheetProtection sheet="1" objects="1" scenarios="1"/>
  <mergeCells count="12">
    <mergeCell ref="A35:P35"/>
    <mergeCell ref="A32:P32"/>
    <mergeCell ref="A33:P33"/>
    <mergeCell ref="A34:P34"/>
    <mergeCell ref="A36:P36"/>
    <mergeCell ref="A37:P37"/>
    <mergeCell ref="A38:P38"/>
    <mergeCell ref="K8:M8"/>
    <mergeCell ref="N8:P8"/>
    <mergeCell ref="B8:D8"/>
    <mergeCell ref="E8:G8"/>
    <mergeCell ref="H8:J8"/>
  </mergeCells>
  <hyperlinks>
    <hyperlink ref="A40" r:id="rId1" display="© Commonwealth of Australia 2011"/>
  </hyperlinks>
  <printOptions/>
  <pageMargins left="0.7" right="0.7" top="0.75" bottom="0.75" header="0.3" footer="0.3"/>
  <pageSetup fitToHeight="0"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25.140625" style="23" customWidth="1"/>
    <col min="2" max="3" width="12.00390625" style="23" customWidth="1"/>
    <col min="4" max="4" width="13.57421875" style="23" customWidth="1"/>
    <col min="5" max="6" width="12.00390625" style="23" customWidth="1"/>
    <col min="7" max="7" width="13.57421875" style="23" customWidth="1"/>
    <col min="8" max="9" width="12.00390625" style="23" customWidth="1"/>
    <col min="10" max="10" width="13.57421875" style="23" customWidth="1"/>
    <col min="11" max="12" width="12.00390625" style="23" customWidth="1"/>
    <col min="13" max="13" width="13.57421875" style="23" customWidth="1"/>
    <col min="14" max="14" width="12.00390625" style="23" customWidth="1"/>
    <col min="15" max="15" width="13.8515625" style="23" customWidth="1"/>
    <col min="16" max="16" width="13.57421875" style="23" customWidth="1"/>
    <col min="17" max="16384" width="9.140625" style="23"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spans="1:4" ht="12.75">
      <c r="A4" s="53"/>
      <c r="B4" s="54"/>
      <c r="C4" s="54"/>
      <c r="D4" s="54"/>
    </row>
    <row r="5" ht="15">
      <c r="A5" s="55" t="s">
        <v>176</v>
      </c>
    </row>
    <row r="6" ht="15">
      <c r="A6" s="55"/>
    </row>
    <row r="7" ht="22.5" customHeight="1">
      <c r="A7" s="56" t="s">
        <v>286</v>
      </c>
    </row>
    <row r="8" spans="2:16" s="129" customFormat="1" ht="30" customHeight="1">
      <c r="B8" s="192" t="s">
        <v>147</v>
      </c>
      <c r="C8" s="192"/>
      <c r="D8" s="192"/>
      <c r="E8" s="192" t="s">
        <v>150</v>
      </c>
      <c r="F8" s="192"/>
      <c r="G8" s="192"/>
      <c r="H8" s="192" t="s">
        <v>213</v>
      </c>
      <c r="I8" s="192"/>
      <c r="J8" s="192"/>
      <c r="K8" s="192" t="s">
        <v>315</v>
      </c>
      <c r="L8" s="192"/>
      <c r="M8" s="192"/>
      <c r="N8" s="192" t="s">
        <v>316</v>
      </c>
      <c r="O8" s="192"/>
      <c r="P8" s="192"/>
    </row>
    <row r="9" spans="2:16" s="130"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37" customFormat="1" ht="12.75" customHeight="1">
      <c r="A10" s="132"/>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spans="1:16" s="71" customFormat="1" ht="12.75" customHeight="1">
      <c r="A11" s="79" t="s">
        <v>62</v>
      </c>
      <c r="B11" s="78"/>
      <c r="C11" s="78"/>
      <c r="D11" s="78"/>
      <c r="E11" s="78"/>
      <c r="F11" s="78"/>
      <c r="G11" s="78"/>
      <c r="H11" s="78"/>
      <c r="I11" s="78"/>
      <c r="J11" s="78"/>
      <c r="K11" s="78"/>
      <c r="L11" s="78"/>
      <c r="M11" s="78"/>
      <c r="N11" s="78"/>
      <c r="O11" s="78"/>
      <c r="P11" s="78"/>
    </row>
    <row r="12" ht="12.75" customHeight="1">
      <c r="A12" s="80" t="s">
        <v>5</v>
      </c>
    </row>
    <row r="13" spans="1:16" ht="12.75" customHeight="1">
      <c r="A13" s="31" t="s">
        <v>1</v>
      </c>
      <c r="B13" s="84">
        <v>183201</v>
      </c>
      <c r="C13" s="84">
        <v>11325801</v>
      </c>
      <c r="D13" s="84">
        <v>48960</v>
      </c>
      <c r="E13" s="84">
        <v>19083</v>
      </c>
      <c r="F13" s="84">
        <v>441274</v>
      </c>
      <c r="G13" s="84">
        <v>7105</v>
      </c>
      <c r="H13" s="84">
        <v>114618</v>
      </c>
      <c r="I13" s="84">
        <v>175238</v>
      </c>
      <c r="J13" s="84">
        <v>224</v>
      </c>
      <c r="K13" s="84">
        <v>9417</v>
      </c>
      <c r="L13" s="84">
        <v>48255</v>
      </c>
      <c r="M13" s="84">
        <v>133</v>
      </c>
      <c r="N13" s="84">
        <v>190186</v>
      </c>
      <c r="O13" s="84">
        <v>11990869</v>
      </c>
      <c r="P13" s="84">
        <v>48733</v>
      </c>
    </row>
    <row r="14" spans="1:16" ht="12.75" customHeight="1">
      <c r="A14" s="31" t="s">
        <v>2</v>
      </c>
      <c r="B14" s="84">
        <v>70145</v>
      </c>
      <c r="C14" s="84">
        <v>2861225</v>
      </c>
      <c r="D14" s="84">
        <v>32089</v>
      </c>
      <c r="E14" s="84">
        <v>10761</v>
      </c>
      <c r="F14" s="84">
        <v>168586</v>
      </c>
      <c r="G14" s="84">
        <v>7797</v>
      </c>
      <c r="H14" s="84">
        <v>40138</v>
      </c>
      <c r="I14" s="84">
        <v>130447</v>
      </c>
      <c r="J14" s="84">
        <v>144</v>
      </c>
      <c r="K14" s="84">
        <v>5163</v>
      </c>
      <c r="L14" s="84">
        <v>49914</v>
      </c>
      <c r="M14" s="84">
        <v>473</v>
      </c>
      <c r="N14" s="84">
        <v>76437</v>
      </c>
      <c r="O14" s="84">
        <v>3210106</v>
      </c>
      <c r="P14" s="84">
        <v>32374</v>
      </c>
    </row>
    <row r="15" spans="1:16" ht="12.75" customHeight="1">
      <c r="A15" s="31" t="s">
        <v>3</v>
      </c>
      <c r="B15" s="84">
        <v>6459</v>
      </c>
      <c r="C15" s="84">
        <v>163784</v>
      </c>
      <c r="D15" s="84">
        <v>21067</v>
      </c>
      <c r="E15" s="84">
        <v>2055</v>
      </c>
      <c r="F15" s="84">
        <v>36441</v>
      </c>
      <c r="G15" s="84">
        <v>15621</v>
      </c>
      <c r="H15" s="84">
        <v>1789</v>
      </c>
      <c r="I15" s="84">
        <v>1779</v>
      </c>
      <c r="J15" s="84">
        <v>60</v>
      </c>
      <c r="K15" s="84">
        <v>226</v>
      </c>
      <c r="L15" s="84">
        <v>794</v>
      </c>
      <c r="M15" s="84">
        <v>338</v>
      </c>
      <c r="N15" s="84">
        <v>7338</v>
      </c>
      <c r="O15" s="84">
        <v>202901</v>
      </c>
      <c r="P15" s="84">
        <v>23500</v>
      </c>
    </row>
    <row r="16" spans="1:16" ht="12.75" customHeight="1">
      <c r="A16" s="31" t="s">
        <v>64</v>
      </c>
      <c r="B16" s="84">
        <v>170</v>
      </c>
      <c r="C16" s="84">
        <v>6510</v>
      </c>
      <c r="D16" s="84">
        <v>35180</v>
      </c>
      <c r="E16" s="84">
        <v>29</v>
      </c>
      <c r="F16" s="84">
        <v>503</v>
      </c>
      <c r="G16" s="84">
        <v>9995</v>
      </c>
      <c r="H16" s="84">
        <v>80</v>
      </c>
      <c r="I16" s="84">
        <v>63</v>
      </c>
      <c r="J16" s="84">
        <v>160</v>
      </c>
      <c r="K16" s="84">
        <v>12</v>
      </c>
      <c r="L16" s="84">
        <v>72</v>
      </c>
      <c r="M16" s="84">
        <v>53</v>
      </c>
      <c r="N16" s="84">
        <v>185</v>
      </c>
      <c r="O16" s="84">
        <v>7152</v>
      </c>
      <c r="P16" s="84">
        <v>34396</v>
      </c>
    </row>
    <row r="17" spans="1:16" s="86" customFormat="1" ht="12.75" customHeight="1">
      <c r="A17" s="83" t="s">
        <v>191</v>
      </c>
      <c r="B17" s="85">
        <v>290582</v>
      </c>
      <c r="C17" s="85">
        <v>15008924</v>
      </c>
      <c r="D17" s="85">
        <v>40388</v>
      </c>
      <c r="E17" s="85">
        <v>35005</v>
      </c>
      <c r="F17" s="85">
        <v>676293</v>
      </c>
      <c r="G17" s="85">
        <v>7650</v>
      </c>
      <c r="H17" s="85">
        <v>168055</v>
      </c>
      <c r="I17" s="85">
        <v>312942</v>
      </c>
      <c r="J17" s="85">
        <v>182</v>
      </c>
      <c r="K17" s="85">
        <v>15282</v>
      </c>
      <c r="L17" s="85">
        <v>99721</v>
      </c>
      <c r="M17" s="85">
        <v>180</v>
      </c>
      <c r="N17" s="85">
        <v>305793</v>
      </c>
      <c r="O17" s="85">
        <v>16097777</v>
      </c>
      <c r="P17" s="85">
        <v>40086</v>
      </c>
    </row>
    <row r="18" spans="1:16" ht="12.75" customHeight="1">
      <c r="A18" s="80" t="s">
        <v>80</v>
      </c>
      <c r="B18" s="84" t="s">
        <v>276</v>
      </c>
      <c r="C18" s="84" t="s">
        <v>276</v>
      </c>
      <c r="D18" s="84" t="s">
        <v>276</v>
      </c>
      <c r="E18" s="84" t="s">
        <v>276</v>
      </c>
      <c r="F18" s="84" t="s">
        <v>276</v>
      </c>
      <c r="G18" s="84" t="s">
        <v>276</v>
      </c>
      <c r="H18" s="84" t="s">
        <v>276</v>
      </c>
      <c r="I18" s="84" t="s">
        <v>276</v>
      </c>
      <c r="J18" s="84" t="s">
        <v>276</v>
      </c>
      <c r="K18" s="84" t="s">
        <v>276</v>
      </c>
      <c r="L18" s="84" t="s">
        <v>276</v>
      </c>
      <c r="M18" s="84" t="s">
        <v>276</v>
      </c>
      <c r="N18" s="84" t="s">
        <v>276</v>
      </c>
      <c r="O18" s="84" t="s">
        <v>276</v>
      </c>
      <c r="P18" s="84" t="s">
        <v>276</v>
      </c>
    </row>
    <row r="19" spans="1:16" ht="12.75" customHeight="1">
      <c r="A19" s="31" t="s">
        <v>1</v>
      </c>
      <c r="B19" s="84">
        <v>60328</v>
      </c>
      <c r="C19" s="84">
        <v>2123655</v>
      </c>
      <c r="D19" s="84">
        <v>28893</v>
      </c>
      <c r="E19" s="84">
        <v>7764</v>
      </c>
      <c r="F19" s="84">
        <v>114322</v>
      </c>
      <c r="G19" s="84">
        <v>7534</v>
      </c>
      <c r="H19" s="84">
        <v>33547</v>
      </c>
      <c r="I19" s="84">
        <v>108987</v>
      </c>
      <c r="J19" s="84">
        <v>180</v>
      </c>
      <c r="K19" s="84">
        <v>3168</v>
      </c>
      <c r="L19" s="84">
        <v>12950</v>
      </c>
      <c r="M19" s="84">
        <v>178</v>
      </c>
      <c r="N19" s="84">
        <v>65186</v>
      </c>
      <c r="O19" s="84">
        <v>2359932</v>
      </c>
      <c r="P19" s="84">
        <v>29048</v>
      </c>
    </row>
    <row r="20" spans="1:16" ht="12.75" customHeight="1">
      <c r="A20" s="31" t="s">
        <v>2</v>
      </c>
      <c r="B20" s="84">
        <v>1477</v>
      </c>
      <c r="C20" s="84">
        <v>31705</v>
      </c>
      <c r="D20" s="84">
        <v>14682</v>
      </c>
      <c r="E20" s="84">
        <v>128</v>
      </c>
      <c r="F20" s="84">
        <v>1598</v>
      </c>
      <c r="G20" s="84">
        <v>5929</v>
      </c>
      <c r="H20" s="84">
        <v>965</v>
      </c>
      <c r="I20" s="84">
        <v>7171</v>
      </c>
      <c r="J20" s="84">
        <v>1224</v>
      </c>
      <c r="K20" s="84">
        <v>383</v>
      </c>
      <c r="L20" s="84">
        <v>5472</v>
      </c>
      <c r="M20" s="84">
        <v>6824</v>
      </c>
      <c r="N20" s="84">
        <v>1810</v>
      </c>
      <c r="O20" s="84">
        <v>46066</v>
      </c>
      <c r="P20" s="84">
        <v>19071</v>
      </c>
    </row>
    <row r="21" spans="1:16" ht="12.75" customHeight="1">
      <c r="A21" s="31" t="s">
        <v>3</v>
      </c>
      <c r="B21" s="84">
        <v>1478</v>
      </c>
      <c r="C21" s="84">
        <v>34181</v>
      </c>
      <c r="D21" s="84">
        <v>17940</v>
      </c>
      <c r="E21" s="84">
        <v>230</v>
      </c>
      <c r="F21" s="84">
        <v>3627</v>
      </c>
      <c r="G21" s="84">
        <v>14895</v>
      </c>
      <c r="H21" s="84">
        <v>585</v>
      </c>
      <c r="I21" s="84">
        <v>445</v>
      </c>
      <c r="J21" s="84">
        <v>102</v>
      </c>
      <c r="K21" s="84">
        <v>31</v>
      </c>
      <c r="L21" s="84">
        <v>140</v>
      </c>
      <c r="M21" s="84">
        <v>96</v>
      </c>
      <c r="N21" s="84">
        <v>1590</v>
      </c>
      <c r="O21" s="84">
        <v>38419</v>
      </c>
      <c r="P21" s="84">
        <v>19686</v>
      </c>
    </row>
    <row r="22" spans="1:16" ht="12.75" customHeight="1">
      <c r="A22" s="31" t="s">
        <v>64</v>
      </c>
      <c r="B22" s="84">
        <v>43</v>
      </c>
      <c r="C22" s="84">
        <v>1230</v>
      </c>
      <c r="D22" s="84">
        <v>28933</v>
      </c>
      <c r="E22" s="84"/>
      <c r="F22" s="84"/>
      <c r="G22" s="84"/>
      <c r="H22" s="84">
        <v>19</v>
      </c>
      <c r="I22" s="84">
        <v>-40</v>
      </c>
      <c r="J22" s="84">
        <v>4</v>
      </c>
      <c r="K22" s="84"/>
      <c r="L22" s="84"/>
      <c r="M22" s="84"/>
      <c r="N22" s="84">
        <v>50</v>
      </c>
      <c r="O22" s="84">
        <v>1455</v>
      </c>
      <c r="P22" s="84">
        <v>28623</v>
      </c>
    </row>
    <row r="23" spans="1:16" s="86" customFormat="1" ht="12.75" customHeight="1">
      <c r="A23" s="83" t="s">
        <v>191</v>
      </c>
      <c r="B23" s="85">
        <v>68676</v>
      </c>
      <c r="C23" s="85">
        <v>2315342</v>
      </c>
      <c r="D23" s="85">
        <v>27537</v>
      </c>
      <c r="E23" s="85">
        <v>9095</v>
      </c>
      <c r="F23" s="85">
        <v>132880</v>
      </c>
      <c r="G23" s="85">
        <v>8130</v>
      </c>
      <c r="H23" s="85">
        <v>36906</v>
      </c>
      <c r="I23" s="85">
        <v>117109</v>
      </c>
      <c r="J23" s="85">
        <v>169</v>
      </c>
      <c r="K23" s="85">
        <v>3696</v>
      </c>
      <c r="L23" s="85">
        <v>18871</v>
      </c>
      <c r="M23" s="85">
        <v>265</v>
      </c>
      <c r="N23" s="85">
        <v>74350</v>
      </c>
      <c r="O23" s="85">
        <v>2584154</v>
      </c>
      <c r="P23" s="85">
        <v>27744</v>
      </c>
    </row>
    <row r="24" spans="1:16" s="86" customFormat="1" ht="12.75" customHeight="1">
      <c r="A24" s="87" t="s">
        <v>4</v>
      </c>
      <c r="B24" s="85" t="s">
        <v>276</v>
      </c>
      <c r="C24" s="85" t="s">
        <v>276</v>
      </c>
      <c r="D24" s="85" t="s">
        <v>276</v>
      </c>
      <c r="E24" s="85" t="s">
        <v>276</v>
      </c>
      <c r="F24" s="85" t="s">
        <v>276</v>
      </c>
      <c r="G24" s="85" t="s">
        <v>276</v>
      </c>
      <c r="H24" s="85" t="s">
        <v>276</v>
      </c>
      <c r="I24" s="85" t="s">
        <v>276</v>
      </c>
      <c r="J24" s="85" t="s">
        <v>276</v>
      </c>
      <c r="K24" s="85" t="s">
        <v>276</v>
      </c>
      <c r="L24" s="85" t="s">
        <v>276</v>
      </c>
      <c r="M24" s="85" t="s">
        <v>276</v>
      </c>
      <c r="N24" s="85" t="s">
        <v>276</v>
      </c>
      <c r="O24" s="85" t="s">
        <v>276</v>
      </c>
      <c r="P24" s="85" t="s">
        <v>276</v>
      </c>
    </row>
    <row r="25" spans="1:16" ht="12.75" customHeight="1">
      <c r="A25" s="31" t="s">
        <v>1</v>
      </c>
      <c r="B25" s="84">
        <v>243531</v>
      </c>
      <c r="C25" s="84">
        <v>13449565</v>
      </c>
      <c r="D25" s="84">
        <v>44000</v>
      </c>
      <c r="E25" s="84">
        <v>26843</v>
      </c>
      <c r="F25" s="84">
        <v>555516</v>
      </c>
      <c r="G25" s="84">
        <v>7244</v>
      </c>
      <c r="H25" s="84">
        <v>148164</v>
      </c>
      <c r="I25" s="84">
        <v>284219</v>
      </c>
      <c r="J25" s="84">
        <v>214</v>
      </c>
      <c r="K25" s="84">
        <v>12592</v>
      </c>
      <c r="L25" s="84">
        <v>61238</v>
      </c>
      <c r="M25" s="84">
        <v>141</v>
      </c>
      <c r="N25" s="84">
        <v>255371</v>
      </c>
      <c r="O25" s="84">
        <v>14350732</v>
      </c>
      <c r="P25" s="84">
        <v>43652</v>
      </c>
    </row>
    <row r="26" spans="1:16" ht="12.75" customHeight="1">
      <c r="A26" s="31" t="s">
        <v>2</v>
      </c>
      <c r="B26" s="84">
        <v>71619</v>
      </c>
      <c r="C26" s="84">
        <v>2892751</v>
      </c>
      <c r="D26" s="84">
        <v>31683</v>
      </c>
      <c r="E26" s="84">
        <v>10894</v>
      </c>
      <c r="F26" s="84">
        <v>170265</v>
      </c>
      <c r="G26" s="84">
        <v>7762</v>
      </c>
      <c r="H26" s="84">
        <v>41103</v>
      </c>
      <c r="I26" s="84">
        <v>137618</v>
      </c>
      <c r="J26" s="84">
        <v>149</v>
      </c>
      <c r="K26" s="84">
        <v>5547</v>
      </c>
      <c r="L26" s="84">
        <v>55410</v>
      </c>
      <c r="M26" s="84">
        <v>657</v>
      </c>
      <c r="N26" s="84">
        <v>78243</v>
      </c>
      <c r="O26" s="84">
        <v>3256021</v>
      </c>
      <c r="P26" s="84">
        <v>32000</v>
      </c>
    </row>
    <row r="27" spans="1:16" ht="12.75" customHeight="1">
      <c r="A27" s="31" t="s">
        <v>3</v>
      </c>
      <c r="B27" s="84">
        <v>7936</v>
      </c>
      <c r="C27" s="84">
        <v>197946</v>
      </c>
      <c r="D27" s="84">
        <v>20460</v>
      </c>
      <c r="E27" s="84">
        <v>2285</v>
      </c>
      <c r="F27" s="84">
        <v>40066</v>
      </c>
      <c r="G27" s="84">
        <v>15538</v>
      </c>
      <c r="H27" s="84">
        <v>2374</v>
      </c>
      <c r="I27" s="84">
        <v>2224</v>
      </c>
      <c r="J27" s="84">
        <v>72</v>
      </c>
      <c r="K27" s="84">
        <v>255</v>
      </c>
      <c r="L27" s="84">
        <v>929</v>
      </c>
      <c r="M27" s="84">
        <v>311</v>
      </c>
      <c r="N27" s="84">
        <v>8921</v>
      </c>
      <c r="O27" s="84">
        <v>241137</v>
      </c>
      <c r="P27" s="84">
        <v>22864</v>
      </c>
    </row>
    <row r="28" spans="1:16" ht="12.75" customHeight="1">
      <c r="A28" s="31" t="s">
        <v>64</v>
      </c>
      <c r="B28" s="84">
        <v>216</v>
      </c>
      <c r="C28" s="84">
        <v>7832</v>
      </c>
      <c r="D28" s="84">
        <v>33131</v>
      </c>
      <c r="E28" s="84">
        <v>34</v>
      </c>
      <c r="F28" s="84">
        <v>584</v>
      </c>
      <c r="G28" s="84">
        <v>10568</v>
      </c>
      <c r="H28" s="84">
        <v>97</v>
      </c>
      <c r="I28" s="84">
        <v>23</v>
      </c>
      <c r="J28" s="84">
        <v>103</v>
      </c>
      <c r="K28" s="84">
        <v>14</v>
      </c>
      <c r="L28" s="84">
        <v>110</v>
      </c>
      <c r="M28" s="84">
        <v>89</v>
      </c>
      <c r="N28" s="84">
        <v>229</v>
      </c>
      <c r="O28" s="84">
        <v>8400</v>
      </c>
      <c r="P28" s="84">
        <v>33320</v>
      </c>
    </row>
    <row r="29" spans="1:16" s="86" customFormat="1" ht="12.75" customHeight="1">
      <c r="A29" s="83" t="s">
        <v>191</v>
      </c>
      <c r="B29" s="85">
        <v>359260</v>
      </c>
      <c r="C29" s="85">
        <v>17324344</v>
      </c>
      <c r="D29" s="85">
        <v>37444</v>
      </c>
      <c r="E29" s="85">
        <v>44097</v>
      </c>
      <c r="F29" s="85">
        <v>809131</v>
      </c>
      <c r="G29" s="85">
        <v>7753</v>
      </c>
      <c r="H29" s="85">
        <v>204961</v>
      </c>
      <c r="I29" s="85">
        <v>430054</v>
      </c>
      <c r="J29" s="85">
        <v>180</v>
      </c>
      <c r="K29" s="85">
        <v>18980</v>
      </c>
      <c r="L29" s="85">
        <v>118608</v>
      </c>
      <c r="M29" s="85">
        <v>192</v>
      </c>
      <c r="N29" s="85">
        <v>380143</v>
      </c>
      <c r="O29" s="85">
        <v>18681924</v>
      </c>
      <c r="P29" s="85">
        <v>37168</v>
      </c>
    </row>
    <row r="30" spans="1:16" ht="12.75" customHeight="1">
      <c r="A30" s="23" t="s">
        <v>63</v>
      </c>
      <c r="B30" s="84" t="s">
        <v>276</v>
      </c>
      <c r="C30" s="84" t="s">
        <v>276</v>
      </c>
      <c r="D30" s="84" t="s">
        <v>276</v>
      </c>
      <c r="E30" s="84" t="s">
        <v>276</v>
      </c>
      <c r="F30" s="84" t="s">
        <v>276</v>
      </c>
      <c r="G30" s="84" t="s">
        <v>276</v>
      </c>
      <c r="H30" s="84" t="s">
        <v>276</v>
      </c>
      <c r="I30" s="84" t="s">
        <v>276</v>
      </c>
      <c r="J30" s="84" t="s">
        <v>276</v>
      </c>
      <c r="K30" s="84" t="s">
        <v>276</v>
      </c>
      <c r="L30" s="84" t="s">
        <v>276</v>
      </c>
      <c r="M30" s="84" t="s">
        <v>276</v>
      </c>
      <c r="N30" s="84" t="s">
        <v>276</v>
      </c>
      <c r="O30" s="84" t="s">
        <v>276</v>
      </c>
      <c r="P30" s="84" t="s">
        <v>276</v>
      </c>
    </row>
    <row r="31" spans="1:16" ht="12.75" customHeight="1">
      <c r="A31" s="80" t="s">
        <v>5</v>
      </c>
      <c r="B31" s="84" t="s">
        <v>276</v>
      </c>
      <c r="C31" s="84" t="s">
        <v>276</v>
      </c>
      <c r="D31" s="84" t="s">
        <v>276</v>
      </c>
      <c r="E31" s="84" t="s">
        <v>276</v>
      </c>
      <c r="F31" s="84" t="s">
        <v>276</v>
      </c>
      <c r="G31" s="84" t="s">
        <v>276</v>
      </c>
      <c r="H31" s="84" t="s">
        <v>276</v>
      </c>
      <c r="I31" s="84" t="s">
        <v>276</v>
      </c>
      <c r="J31" s="84" t="s">
        <v>276</v>
      </c>
      <c r="K31" s="84" t="s">
        <v>276</v>
      </c>
      <c r="L31" s="84" t="s">
        <v>276</v>
      </c>
      <c r="M31" s="84" t="s">
        <v>276</v>
      </c>
      <c r="N31" s="84" t="s">
        <v>276</v>
      </c>
      <c r="O31" s="84" t="s">
        <v>276</v>
      </c>
      <c r="P31" s="84" t="s">
        <v>276</v>
      </c>
    </row>
    <row r="32" spans="1:16" ht="12.75" customHeight="1">
      <c r="A32" s="31" t="s">
        <v>1</v>
      </c>
      <c r="B32" s="84">
        <v>138155</v>
      </c>
      <c r="C32" s="84">
        <v>8661013</v>
      </c>
      <c r="D32" s="84">
        <v>55824</v>
      </c>
      <c r="E32" s="84">
        <v>20490</v>
      </c>
      <c r="F32" s="84">
        <v>446362</v>
      </c>
      <c r="G32" s="84">
        <v>9716</v>
      </c>
      <c r="H32" s="84">
        <v>96134</v>
      </c>
      <c r="I32" s="84">
        <v>189789</v>
      </c>
      <c r="J32" s="84">
        <v>213</v>
      </c>
      <c r="K32" s="84">
        <v>10905</v>
      </c>
      <c r="L32" s="84">
        <v>64893</v>
      </c>
      <c r="M32" s="84">
        <v>205</v>
      </c>
      <c r="N32" s="84">
        <v>148823</v>
      </c>
      <c r="O32" s="84">
        <v>9361884</v>
      </c>
      <c r="P32" s="84">
        <v>54490</v>
      </c>
    </row>
    <row r="33" spans="1:16" ht="12.75" customHeight="1">
      <c r="A33" s="31" t="s">
        <v>2</v>
      </c>
      <c r="B33" s="84">
        <v>115702</v>
      </c>
      <c r="C33" s="84">
        <v>4304944</v>
      </c>
      <c r="D33" s="84">
        <v>30309</v>
      </c>
      <c r="E33" s="84">
        <v>19320</v>
      </c>
      <c r="F33" s="84">
        <v>298815</v>
      </c>
      <c r="G33" s="84">
        <v>10190</v>
      </c>
      <c r="H33" s="84">
        <v>64162</v>
      </c>
      <c r="I33" s="84">
        <v>186459</v>
      </c>
      <c r="J33" s="84">
        <v>159</v>
      </c>
      <c r="K33" s="84">
        <v>9167</v>
      </c>
      <c r="L33" s="84">
        <v>96377</v>
      </c>
      <c r="M33" s="84">
        <v>1073</v>
      </c>
      <c r="N33" s="84">
        <v>129658</v>
      </c>
      <c r="O33" s="84">
        <v>4886437</v>
      </c>
      <c r="P33" s="84">
        <v>30078</v>
      </c>
    </row>
    <row r="34" spans="1:16" ht="12.75" customHeight="1">
      <c r="A34" s="31" t="s">
        <v>3</v>
      </c>
      <c r="B34" s="84">
        <v>10149</v>
      </c>
      <c r="C34" s="84">
        <v>276070</v>
      </c>
      <c r="D34" s="84">
        <v>25864</v>
      </c>
      <c r="E34" s="84">
        <v>1349</v>
      </c>
      <c r="F34" s="84">
        <v>20784</v>
      </c>
      <c r="G34" s="84">
        <v>12337</v>
      </c>
      <c r="H34" s="84">
        <v>1780</v>
      </c>
      <c r="I34" s="84">
        <v>1771</v>
      </c>
      <c r="J34" s="84">
        <v>56</v>
      </c>
      <c r="K34" s="84">
        <v>214</v>
      </c>
      <c r="L34" s="84">
        <v>630</v>
      </c>
      <c r="M34" s="84">
        <v>280</v>
      </c>
      <c r="N34" s="84">
        <v>10798</v>
      </c>
      <c r="O34" s="84">
        <v>299208</v>
      </c>
      <c r="P34" s="84">
        <v>26096</v>
      </c>
    </row>
    <row r="35" spans="1:16" ht="12.75" customHeight="1">
      <c r="A35" s="31" t="s">
        <v>64</v>
      </c>
      <c r="B35" s="84">
        <v>186</v>
      </c>
      <c r="C35" s="84">
        <v>9149</v>
      </c>
      <c r="D35" s="84">
        <v>45921</v>
      </c>
      <c r="E35" s="84">
        <v>38</v>
      </c>
      <c r="F35" s="84">
        <v>682</v>
      </c>
      <c r="G35" s="84">
        <v>13487</v>
      </c>
      <c r="H35" s="84">
        <v>141</v>
      </c>
      <c r="I35" s="84">
        <v>311</v>
      </c>
      <c r="J35" s="84">
        <v>216</v>
      </c>
      <c r="K35" s="84">
        <v>30</v>
      </c>
      <c r="L35" s="84">
        <v>189</v>
      </c>
      <c r="M35" s="84">
        <v>567</v>
      </c>
      <c r="N35" s="84">
        <v>223</v>
      </c>
      <c r="O35" s="84">
        <v>10269</v>
      </c>
      <c r="P35" s="84">
        <v>41499</v>
      </c>
    </row>
    <row r="36" spans="1:16" s="86" customFormat="1" ht="12.75" customHeight="1">
      <c r="A36" s="83" t="s">
        <v>191</v>
      </c>
      <c r="B36" s="85">
        <v>264396</v>
      </c>
      <c r="C36" s="85">
        <v>13254747</v>
      </c>
      <c r="D36" s="85">
        <v>40990</v>
      </c>
      <c r="E36" s="85">
        <v>41213</v>
      </c>
      <c r="F36" s="85">
        <v>766719</v>
      </c>
      <c r="G36" s="85">
        <v>10080</v>
      </c>
      <c r="H36" s="85">
        <v>162287</v>
      </c>
      <c r="I36" s="85">
        <v>378515</v>
      </c>
      <c r="J36" s="85">
        <v>190</v>
      </c>
      <c r="K36" s="85">
        <v>20319</v>
      </c>
      <c r="L36" s="85">
        <v>162104</v>
      </c>
      <c r="M36" s="85">
        <v>377</v>
      </c>
      <c r="N36" s="85">
        <v>289721</v>
      </c>
      <c r="O36" s="85">
        <v>14562252</v>
      </c>
      <c r="P36" s="85">
        <v>40031</v>
      </c>
    </row>
    <row r="37" spans="1:16" ht="12.75" customHeight="1">
      <c r="A37" s="80" t="s">
        <v>80</v>
      </c>
      <c r="B37" s="84" t="s">
        <v>276</v>
      </c>
      <c r="C37" s="84" t="s">
        <v>276</v>
      </c>
      <c r="D37" s="84" t="s">
        <v>276</v>
      </c>
      <c r="E37" s="84" t="s">
        <v>276</v>
      </c>
      <c r="F37" s="84" t="s">
        <v>276</v>
      </c>
      <c r="G37" s="84" t="s">
        <v>276</v>
      </c>
      <c r="H37" s="84" t="s">
        <v>276</v>
      </c>
      <c r="I37" s="84" t="s">
        <v>276</v>
      </c>
      <c r="J37" s="84" t="s">
        <v>276</v>
      </c>
      <c r="K37" s="84" t="s">
        <v>276</v>
      </c>
      <c r="L37" s="84" t="s">
        <v>276</v>
      </c>
      <c r="M37" s="84" t="s">
        <v>276</v>
      </c>
      <c r="N37" s="84" t="s">
        <v>276</v>
      </c>
      <c r="O37" s="84" t="s">
        <v>276</v>
      </c>
      <c r="P37" s="84" t="s">
        <v>276</v>
      </c>
    </row>
    <row r="38" spans="1:16" ht="12.75" customHeight="1">
      <c r="A38" s="31" t="s">
        <v>1</v>
      </c>
      <c r="B38" s="84">
        <v>89836</v>
      </c>
      <c r="C38" s="84">
        <v>3431820</v>
      </c>
      <c r="D38" s="84">
        <v>29934</v>
      </c>
      <c r="E38" s="84">
        <v>11667</v>
      </c>
      <c r="F38" s="84">
        <v>178731</v>
      </c>
      <c r="G38" s="84">
        <v>6373</v>
      </c>
      <c r="H38" s="84">
        <v>59410</v>
      </c>
      <c r="I38" s="84">
        <v>170426</v>
      </c>
      <c r="J38" s="84">
        <v>185</v>
      </c>
      <c r="K38" s="84">
        <v>5935</v>
      </c>
      <c r="L38" s="84">
        <v>29901</v>
      </c>
      <c r="M38" s="84">
        <v>194</v>
      </c>
      <c r="N38" s="84">
        <v>99337</v>
      </c>
      <c r="O38" s="84">
        <v>3810816</v>
      </c>
      <c r="P38" s="84">
        <v>29491</v>
      </c>
    </row>
    <row r="39" spans="1:16" ht="12.75" customHeight="1">
      <c r="A39" s="31" t="s">
        <v>2</v>
      </c>
      <c r="B39" s="84">
        <v>11173</v>
      </c>
      <c r="C39" s="84">
        <v>249844</v>
      </c>
      <c r="D39" s="84">
        <v>17582</v>
      </c>
      <c r="E39" s="84">
        <v>1168</v>
      </c>
      <c r="F39" s="84">
        <v>16648</v>
      </c>
      <c r="G39" s="84">
        <v>11301</v>
      </c>
      <c r="H39" s="84">
        <v>5780</v>
      </c>
      <c r="I39" s="84">
        <v>24775</v>
      </c>
      <c r="J39" s="84">
        <v>350</v>
      </c>
      <c r="K39" s="84">
        <v>1455</v>
      </c>
      <c r="L39" s="84">
        <v>15569</v>
      </c>
      <c r="M39" s="84">
        <v>6599</v>
      </c>
      <c r="N39" s="84">
        <v>12863</v>
      </c>
      <c r="O39" s="84">
        <v>306845</v>
      </c>
      <c r="P39" s="84">
        <v>19005</v>
      </c>
    </row>
    <row r="40" spans="1:16" ht="12.75" customHeight="1">
      <c r="A40" s="31" t="s">
        <v>3</v>
      </c>
      <c r="B40" s="84">
        <v>11374</v>
      </c>
      <c r="C40" s="84">
        <v>324358</v>
      </c>
      <c r="D40" s="84">
        <v>18738</v>
      </c>
      <c r="E40" s="84">
        <v>1290</v>
      </c>
      <c r="F40" s="84">
        <v>22166</v>
      </c>
      <c r="G40" s="84">
        <v>14196</v>
      </c>
      <c r="H40" s="84">
        <v>2067</v>
      </c>
      <c r="I40" s="84">
        <v>1238</v>
      </c>
      <c r="J40" s="84">
        <v>37</v>
      </c>
      <c r="K40" s="84">
        <v>178</v>
      </c>
      <c r="L40" s="84">
        <v>431</v>
      </c>
      <c r="M40" s="84">
        <v>136</v>
      </c>
      <c r="N40" s="84">
        <v>12001</v>
      </c>
      <c r="O40" s="84">
        <v>348181</v>
      </c>
      <c r="P40" s="84">
        <v>20055</v>
      </c>
    </row>
    <row r="41" spans="1:16" ht="12.75" customHeight="1">
      <c r="A41" s="31" t="s">
        <v>64</v>
      </c>
      <c r="B41" s="84">
        <v>201</v>
      </c>
      <c r="C41" s="84">
        <v>9132</v>
      </c>
      <c r="D41" s="84">
        <v>38933</v>
      </c>
      <c r="E41" s="84">
        <v>24</v>
      </c>
      <c r="F41" s="84">
        <v>457</v>
      </c>
      <c r="G41" s="84">
        <v>12185</v>
      </c>
      <c r="H41" s="84">
        <v>112</v>
      </c>
      <c r="I41" s="84">
        <v>433</v>
      </c>
      <c r="J41" s="84">
        <v>168</v>
      </c>
      <c r="K41" s="84">
        <v>30</v>
      </c>
      <c r="L41" s="84">
        <v>591</v>
      </c>
      <c r="M41" s="84">
        <v>1067</v>
      </c>
      <c r="N41" s="84">
        <v>224</v>
      </c>
      <c r="O41" s="84">
        <v>10695</v>
      </c>
      <c r="P41" s="84">
        <v>39722</v>
      </c>
    </row>
    <row r="42" spans="1:16" s="86" customFormat="1" ht="12.75" customHeight="1">
      <c r="A42" s="83" t="s">
        <v>191</v>
      </c>
      <c r="B42" s="85">
        <v>112599</v>
      </c>
      <c r="C42" s="85">
        <v>4015518</v>
      </c>
      <c r="D42" s="85">
        <v>27091</v>
      </c>
      <c r="E42" s="85">
        <v>14149</v>
      </c>
      <c r="F42" s="85">
        <v>218002</v>
      </c>
      <c r="G42" s="85">
        <v>7613</v>
      </c>
      <c r="H42" s="85">
        <v>67372</v>
      </c>
      <c r="I42" s="85">
        <v>196873</v>
      </c>
      <c r="J42" s="85">
        <v>186</v>
      </c>
      <c r="K42" s="85">
        <v>7592</v>
      </c>
      <c r="L42" s="85">
        <v>46421</v>
      </c>
      <c r="M42" s="85">
        <v>404</v>
      </c>
      <c r="N42" s="85">
        <v>124441</v>
      </c>
      <c r="O42" s="85">
        <v>4476902</v>
      </c>
      <c r="P42" s="85">
        <v>26979</v>
      </c>
    </row>
    <row r="43" spans="1:16" s="86" customFormat="1" ht="12.75" customHeight="1">
      <c r="A43" s="87" t="s">
        <v>4</v>
      </c>
      <c r="B43" s="85" t="s">
        <v>276</v>
      </c>
      <c r="C43" s="85" t="s">
        <v>276</v>
      </c>
      <c r="D43" s="85" t="s">
        <v>276</v>
      </c>
      <c r="E43" s="85" t="s">
        <v>276</v>
      </c>
      <c r="F43" s="85" t="s">
        <v>276</v>
      </c>
      <c r="G43" s="85" t="s">
        <v>276</v>
      </c>
      <c r="H43" s="85" t="s">
        <v>276</v>
      </c>
      <c r="I43" s="85" t="s">
        <v>276</v>
      </c>
      <c r="J43" s="85" t="s">
        <v>276</v>
      </c>
      <c r="K43" s="85" t="s">
        <v>276</v>
      </c>
      <c r="L43" s="85" t="s">
        <v>276</v>
      </c>
      <c r="M43" s="85" t="s">
        <v>276</v>
      </c>
      <c r="N43" s="85" t="s">
        <v>276</v>
      </c>
      <c r="O43" s="85" t="s">
        <v>276</v>
      </c>
      <c r="P43" s="85" t="s">
        <v>276</v>
      </c>
    </row>
    <row r="44" spans="1:16" ht="12.75" customHeight="1">
      <c r="A44" s="31" t="s">
        <v>1</v>
      </c>
      <c r="B44" s="84">
        <v>227988</v>
      </c>
      <c r="C44" s="84">
        <v>12092640</v>
      </c>
      <c r="D44" s="84">
        <v>44669</v>
      </c>
      <c r="E44" s="84">
        <v>32156</v>
      </c>
      <c r="F44" s="84">
        <v>625064</v>
      </c>
      <c r="G44" s="84">
        <v>8319</v>
      </c>
      <c r="H44" s="84">
        <v>155544</v>
      </c>
      <c r="I44" s="84">
        <v>360216</v>
      </c>
      <c r="J44" s="84">
        <v>201</v>
      </c>
      <c r="K44" s="84">
        <v>16839</v>
      </c>
      <c r="L44" s="84">
        <v>94788</v>
      </c>
      <c r="M44" s="84">
        <v>201</v>
      </c>
      <c r="N44" s="84">
        <v>248161</v>
      </c>
      <c r="O44" s="84">
        <v>13172709</v>
      </c>
      <c r="P44" s="84">
        <v>43507</v>
      </c>
    </row>
    <row r="45" spans="1:16" ht="12.75" customHeight="1">
      <c r="A45" s="31" t="s">
        <v>2</v>
      </c>
      <c r="B45" s="84">
        <v>126873</v>
      </c>
      <c r="C45" s="84">
        <v>4554713</v>
      </c>
      <c r="D45" s="84">
        <v>29098</v>
      </c>
      <c r="E45" s="84">
        <v>20485</v>
      </c>
      <c r="F45" s="84">
        <v>315417</v>
      </c>
      <c r="G45" s="84">
        <v>10235</v>
      </c>
      <c r="H45" s="84">
        <v>69937</v>
      </c>
      <c r="I45" s="84">
        <v>211218</v>
      </c>
      <c r="J45" s="84">
        <v>169</v>
      </c>
      <c r="K45" s="84">
        <v>10624</v>
      </c>
      <c r="L45" s="84">
        <v>111967</v>
      </c>
      <c r="M45" s="84">
        <v>2100</v>
      </c>
      <c r="N45" s="84">
        <v>142520</v>
      </c>
      <c r="O45" s="84">
        <v>5193260</v>
      </c>
      <c r="P45" s="84">
        <v>28916</v>
      </c>
    </row>
    <row r="46" spans="1:16" ht="12.75" customHeight="1">
      <c r="A46" s="31" t="s">
        <v>3</v>
      </c>
      <c r="B46" s="84">
        <v>21527</v>
      </c>
      <c r="C46" s="84">
        <v>600540</v>
      </c>
      <c r="D46" s="84">
        <v>21917</v>
      </c>
      <c r="E46" s="84">
        <v>2642</v>
      </c>
      <c r="F46" s="84">
        <v>43001</v>
      </c>
      <c r="G46" s="84">
        <v>13420</v>
      </c>
      <c r="H46" s="84">
        <v>3844</v>
      </c>
      <c r="I46" s="84">
        <v>3007</v>
      </c>
      <c r="J46" s="84">
        <v>47</v>
      </c>
      <c r="K46" s="84">
        <v>390</v>
      </c>
      <c r="L46" s="84">
        <v>1054</v>
      </c>
      <c r="M46" s="84">
        <v>200</v>
      </c>
      <c r="N46" s="84">
        <v>22801</v>
      </c>
      <c r="O46" s="84">
        <v>647446</v>
      </c>
      <c r="P46" s="84">
        <v>22762</v>
      </c>
    </row>
    <row r="47" spans="1:16" ht="12.75" customHeight="1">
      <c r="A47" s="31" t="s">
        <v>64</v>
      </c>
      <c r="B47" s="84">
        <v>384</v>
      </c>
      <c r="C47" s="84">
        <v>18128</v>
      </c>
      <c r="D47" s="84">
        <v>41695</v>
      </c>
      <c r="E47" s="84">
        <v>63</v>
      </c>
      <c r="F47" s="84">
        <v>1155</v>
      </c>
      <c r="G47" s="84">
        <v>13451</v>
      </c>
      <c r="H47" s="84">
        <v>250</v>
      </c>
      <c r="I47" s="84">
        <v>737</v>
      </c>
      <c r="J47" s="84">
        <v>202</v>
      </c>
      <c r="K47" s="84">
        <v>59</v>
      </c>
      <c r="L47" s="84">
        <v>747</v>
      </c>
      <c r="M47" s="84">
        <v>651</v>
      </c>
      <c r="N47" s="84">
        <v>446</v>
      </c>
      <c r="O47" s="84">
        <v>20917</v>
      </c>
      <c r="P47" s="84">
        <v>40839</v>
      </c>
    </row>
    <row r="48" spans="1:16" s="86" customFormat="1" ht="12.75" customHeight="1">
      <c r="A48" s="83" t="s">
        <v>191</v>
      </c>
      <c r="B48" s="85">
        <v>376999</v>
      </c>
      <c r="C48" s="85">
        <v>17270437</v>
      </c>
      <c r="D48" s="85">
        <v>36647</v>
      </c>
      <c r="E48" s="85">
        <v>55369</v>
      </c>
      <c r="F48" s="85">
        <v>984843</v>
      </c>
      <c r="G48" s="85">
        <v>9379</v>
      </c>
      <c r="H48" s="85">
        <v>229656</v>
      </c>
      <c r="I48" s="85">
        <v>575382</v>
      </c>
      <c r="J48" s="85">
        <v>188</v>
      </c>
      <c r="K48" s="85">
        <v>27909</v>
      </c>
      <c r="L48" s="85">
        <v>208505</v>
      </c>
      <c r="M48" s="85">
        <v>383</v>
      </c>
      <c r="N48" s="85">
        <v>414161</v>
      </c>
      <c r="O48" s="85">
        <v>19039095</v>
      </c>
      <c r="P48" s="85">
        <v>35904</v>
      </c>
    </row>
    <row r="49" spans="1:16" s="86" customFormat="1" ht="12.75" customHeight="1">
      <c r="A49" s="88" t="s">
        <v>4</v>
      </c>
      <c r="B49" s="85" t="s">
        <v>276</v>
      </c>
      <c r="C49" s="85" t="s">
        <v>276</v>
      </c>
      <c r="D49" s="85" t="s">
        <v>276</v>
      </c>
      <c r="E49" s="85" t="s">
        <v>276</v>
      </c>
      <c r="F49" s="85" t="s">
        <v>276</v>
      </c>
      <c r="G49" s="85" t="s">
        <v>276</v>
      </c>
      <c r="H49" s="85" t="s">
        <v>276</v>
      </c>
      <c r="I49" s="85" t="s">
        <v>276</v>
      </c>
      <c r="J49" s="85" t="s">
        <v>276</v>
      </c>
      <c r="K49" s="85" t="s">
        <v>276</v>
      </c>
      <c r="L49" s="85" t="s">
        <v>276</v>
      </c>
      <c r="M49" s="85" t="s">
        <v>276</v>
      </c>
      <c r="N49" s="85" t="s">
        <v>276</v>
      </c>
      <c r="O49" s="85" t="s">
        <v>276</v>
      </c>
      <c r="P49" s="85" t="s">
        <v>276</v>
      </c>
    </row>
    <row r="50" spans="1:16" ht="12.75" customHeight="1">
      <c r="A50" s="80" t="s">
        <v>5</v>
      </c>
      <c r="B50" s="84" t="s">
        <v>276</v>
      </c>
      <c r="C50" s="84" t="s">
        <v>276</v>
      </c>
      <c r="D50" s="84" t="s">
        <v>276</v>
      </c>
      <c r="E50" s="84" t="s">
        <v>276</v>
      </c>
      <c r="F50" s="84" t="s">
        <v>276</v>
      </c>
      <c r="G50" s="84" t="s">
        <v>276</v>
      </c>
      <c r="H50" s="84" t="s">
        <v>276</v>
      </c>
      <c r="I50" s="84" t="s">
        <v>276</v>
      </c>
      <c r="J50" s="84" t="s">
        <v>276</v>
      </c>
      <c r="K50" s="84" t="s">
        <v>276</v>
      </c>
      <c r="L50" s="84" t="s">
        <v>276</v>
      </c>
      <c r="M50" s="84" t="s">
        <v>276</v>
      </c>
      <c r="N50" s="84" t="s">
        <v>276</v>
      </c>
      <c r="O50" s="84" t="s">
        <v>276</v>
      </c>
      <c r="P50" s="84" t="s">
        <v>276</v>
      </c>
    </row>
    <row r="51" spans="1:16" ht="12.75" customHeight="1">
      <c r="A51" s="31" t="s">
        <v>1</v>
      </c>
      <c r="B51" s="84">
        <v>321356</v>
      </c>
      <c r="C51" s="84">
        <v>19986812</v>
      </c>
      <c r="D51" s="84">
        <v>51440</v>
      </c>
      <c r="E51" s="84">
        <v>39569</v>
      </c>
      <c r="F51" s="84">
        <v>887546</v>
      </c>
      <c r="G51" s="84">
        <v>8269</v>
      </c>
      <c r="H51" s="84">
        <v>210751</v>
      </c>
      <c r="I51" s="84">
        <v>365026</v>
      </c>
      <c r="J51" s="84">
        <v>219</v>
      </c>
      <c r="K51" s="84">
        <v>20321</v>
      </c>
      <c r="L51" s="84">
        <v>113141</v>
      </c>
      <c r="M51" s="84">
        <v>165</v>
      </c>
      <c r="N51" s="84">
        <v>339005</v>
      </c>
      <c r="O51" s="84">
        <v>21352501</v>
      </c>
      <c r="P51" s="84">
        <v>50885</v>
      </c>
    </row>
    <row r="52" spans="1:16" ht="12.75" customHeight="1">
      <c r="A52" s="31" t="s">
        <v>2</v>
      </c>
      <c r="B52" s="84">
        <v>185842</v>
      </c>
      <c r="C52" s="84">
        <v>7165974</v>
      </c>
      <c r="D52" s="84">
        <v>30945</v>
      </c>
      <c r="E52" s="84">
        <v>30085</v>
      </c>
      <c r="F52" s="84">
        <v>467464</v>
      </c>
      <c r="G52" s="84">
        <v>9359</v>
      </c>
      <c r="H52" s="84">
        <v>104298</v>
      </c>
      <c r="I52" s="84">
        <v>316900</v>
      </c>
      <c r="J52" s="84">
        <v>152</v>
      </c>
      <c r="K52" s="84">
        <v>14330</v>
      </c>
      <c r="L52" s="84">
        <v>146293</v>
      </c>
      <c r="M52" s="84">
        <v>792</v>
      </c>
      <c r="N52" s="84">
        <v>206092</v>
      </c>
      <c r="O52" s="84">
        <v>8096421</v>
      </c>
      <c r="P52" s="84">
        <v>30875</v>
      </c>
    </row>
    <row r="53" spans="1:16" ht="12.75" customHeight="1">
      <c r="A53" s="31" t="s">
        <v>3</v>
      </c>
      <c r="B53" s="84">
        <v>16613</v>
      </c>
      <c r="C53" s="84">
        <v>439984</v>
      </c>
      <c r="D53" s="84">
        <v>23818</v>
      </c>
      <c r="E53" s="84">
        <v>3398</v>
      </c>
      <c r="F53" s="84">
        <v>57123</v>
      </c>
      <c r="G53" s="84">
        <v>14375</v>
      </c>
      <c r="H53" s="84">
        <v>3572</v>
      </c>
      <c r="I53" s="84">
        <v>3553</v>
      </c>
      <c r="J53" s="84">
        <v>58</v>
      </c>
      <c r="K53" s="84">
        <v>438</v>
      </c>
      <c r="L53" s="84">
        <v>1418</v>
      </c>
      <c r="M53" s="84">
        <v>335</v>
      </c>
      <c r="N53" s="84">
        <v>18133</v>
      </c>
      <c r="O53" s="84">
        <v>502026</v>
      </c>
      <c r="P53" s="84">
        <v>24926</v>
      </c>
    </row>
    <row r="54" spans="1:16" ht="12.75" customHeight="1">
      <c r="A54" s="31" t="s">
        <v>64</v>
      </c>
      <c r="B54" s="84">
        <v>351</v>
      </c>
      <c r="C54" s="84">
        <v>15429</v>
      </c>
      <c r="D54" s="84">
        <v>41335</v>
      </c>
      <c r="E54" s="84">
        <v>73</v>
      </c>
      <c r="F54" s="84">
        <v>1292</v>
      </c>
      <c r="G54" s="84">
        <v>11943</v>
      </c>
      <c r="H54" s="84">
        <v>218</v>
      </c>
      <c r="I54" s="84">
        <v>371</v>
      </c>
      <c r="J54" s="84">
        <v>202</v>
      </c>
      <c r="K54" s="84">
        <v>38</v>
      </c>
      <c r="L54" s="84">
        <v>237</v>
      </c>
      <c r="M54" s="84">
        <v>364</v>
      </c>
      <c r="N54" s="84">
        <v>405</v>
      </c>
      <c r="O54" s="84">
        <v>17293</v>
      </c>
      <c r="P54" s="84">
        <v>39175</v>
      </c>
    </row>
    <row r="55" spans="1:16" s="86" customFormat="1" ht="12.75" customHeight="1">
      <c r="A55" s="83" t="s">
        <v>191</v>
      </c>
      <c r="B55" s="85">
        <v>554977</v>
      </c>
      <c r="C55" s="85">
        <v>28263619</v>
      </c>
      <c r="D55" s="85">
        <v>40667</v>
      </c>
      <c r="E55" s="85">
        <v>76220</v>
      </c>
      <c r="F55" s="85">
        <v>1443050</v>
      </c>
      <c r="G55" s="85">
        <v>8882</v>
      </c>
      <c r="H55" s="85">
        <v>330344</v>
      </c>
      <c r="I55" s="85">
        <v>691461</v>
      </c>
      <c r="J55" s="85">
        <v>186</v>
      </c>
      <c r="K55" s="85">
        <v>35603</v>
      </c>
      <c r="L55" s="85">
        <v>261837</v>
      </c>
      <c r="M55" s="85">
        <v>269</v>
      </c>
      <c r="N55" s="85">
        <v>595511</v>
      </c>
      <c r="O55" s="85">
        <v>30659881</v>
      </c>
      <c r="P55" s="85">
        <v>40059</v>
      </c>
    </row>
    <row r="56" spans="1:16" ht="12.75" customHeight="1">
      <c r="A56" s="80" t="s">
        <v>80</v>
      </c>
      <c r="B56" s="84" t="s">
        <v>276</v>
      </c>
      <c r="C56" s="84" t="s">
        <v>276</v>
      </c>
      <c r="D56" s="84" t="s">
        <v>276</v>
      </c>
      <c r="E56" s="84" t="s">
        <v>276</v>
      </c>
      <c r="F56" s="84" t="s">
        <v>276</v>
      </c>
      <c r="G56" s="84" t="s">
        <v>276</v>
      </c>
      <c r="H56" s="84" t="s">
        <v>276</v>
      </c>
      <c r="I56" s="84" t="s">
        <v>276</v>
      </c>
      <c r="J56" s="84" t="s">
        <v>276</v>
      </c>
      <c r="K56" s="84" t="s">
        <v>276</v>
      </c>
      <c r="L56" s="84" t="s">
        <v>276</v>
      </c>
      <c r="M56" s="84" t="s">
        <v>276</v>
      </c>
      <c r="N56" s="84" t="s">
        <v>276</v>
      </c>
      <c r="O56" s="84" t="s">
        <v>276</v>
      </c>
      <c r="P56" s="84" t="s">
        <v>276</v>
      </c>
    </row>
    <row r="57" spans="1:16" ht="12.75" customHeight="1">
      <c r="A57" s="31" t="s">
        <v>1</v>
      </c>
      <c r="B57" s="84">
        <v>150167</v>
      </c>
      <c r="C57" s="84">
        <v>5555585</v>
      </c>
      <c r="D57" s="84">
        <v>29468</v>
      </c>
      <c r="E57" s="84">
        <v>19428</v>
      </c>
      <c r="F57" s="84">
        <v>293008</v>
      </c>
      <c r="G57" s="84">
        <v>6826</v>
      </c>
      <c r="H57" s="84">
        <v>92955</v>
      </c>
      <c r="I57" s="84">
        <v>279406</v>
      </c>
      <c r="J57" s="84">
        <v>183</v>
      </c>
      <c r="K57" s="84">
        <v>9105</v>
      </c>
      <c r="L57" s="84">
        <v>42859</v>
      </c>
      <c r="M57" s="84">
        <v>190</v>
      </c>
      <c r="N57" s="84">
        <v>164528</v>
      </c>
      <c r="O57" s="84">
        <v>6170939</v>
      </c>
      <c r="P57" s="84">
        <v>29289</v>
      </c>
    </row>
    <row r="58" spans="1:16" ht="12.75" customHeight="1">
      <c r="A58" s="31" t="s">
        <v>2</v>
      </c>
      <c r="B58" s="84">
        <v>12650</v>
      </c>
      <c r="C58" s="84">
        <v>281547</v>
      </c>
      <c r="D58" s="84">
        <v>17193</v>
      </c>
      <c r="E58" s="84">
        <v>1292</v>
      </c>
      <c r="F58" s="84">
        <v>18191</v>
      </c>
      <c r="G58" s="84">
        <v>10846</v>
      </c>
      <c r="H58" s="84">
        <v>6741</v>
      </c>
      <c r="I58" s="84">
        <v>31927</v>
      </c>
      <c r="J58" s="84">
        <v>404</v>
      </c>
      <c r="K58" s="84">
        <v>1842</v>
      </c>
      <c r="L58" s="84">
        <v>21097</v>
      </c>
      <c r="M58" s="84">
        <v>6674</v>
      </c>
      <c r="N58" s="84">
        <v>14674</v>
      </c>
      <c r="O58" s="84">
        <v>352934</v>
      </c>
      <c r="P58" s="84">
        <v>19007</v>
      </c>
    </row>
    <row r="59" spans="1:16" ht="12.75" customHeight="1">
      <c r="A59" s="31" t="s">
        <v>3</v>
      </c>
      <c r="B59" s="84">
        <v>12852</v>
      </c>
      <c r="C59" s="84">
        <v>358554</v>
      </c>
      <c r="D59" s="84">
        <v>18609</v>
      </c>
      <c r="E59" s="84">
        <v>1525</v>
      </c>
      <c r="F59" s="84">
        <v>25877</v>
      </c>
      <c r="G59" s="84">
        <v>14346</v>
      </c>
      <c r="H59" s="84">
        <v>2649</v>
      </c>
      <c r="I59" s="84">
        <v>1681</v>
      </c>
      <c r="J59" s="84">
        <v>50</v>
      </c>
      <c r="K59" s="84">
        <v>213</v>
      </c>
      <c r="L59" s="84">
        <v>585</v>
      </c>
      <c r="M59" s="84">
        <v>133</v>
      </c>
      <c r="N59" s="84">
        <v>13591</v>
      </c>
      <c r="O59" s="84">
        <v>386614</v>
      </c>
      <c r="P59" s="84">
        <v>19987</v>
      </c>
    </row>
    <row r="60" spans="1:16" ht="12.75" customHeight="1">
      <c r="A60" s="31" t="s">
        <v>64</v>
      </c>
      <c r="B60" s="84">
        <v>250</v>
      </c>
      <c r="C60" s="84">
        <v>10598</v>
      </c>
      <c r="D60" s="84">
        <v>34579</v>
      </c>
      <c r="E60" s="84">
        <v>30</v>
      </c>
      <c r="F60" s="84">
        <v>554</v>
      </c>
      <c r="G60" s="84">
        <v>12185</v>
      </c>
      <c r="H60" s="84">
        <v>131</v>
      </c>
      <c r="I60" s="84">
        <v>399</v>
      </c>
      <c r="J60" s="84">
        <v>122</v>
      </c>
      <c r="K60" s="84">
        <v>34</v>
      </c>
      <c r="L60" s="84">
        <v>640</v>
      </c>
      <c r="M60" s="84">
        <v>766</v>
      </c>
      <c r="N60" s="84">
        <v>269</v>
      </c>
      <c r="O60" s="84">
        <v>11958</v>
      </c>
      <c r="P60" s="84">
        <v>35567</v>
      </c>
    </row>
    <row r="61" spans="1:16" s="86" customFormat="1" ht="12.75" customHeight="1">
      <c r="A61" s="83" t="s">
        <v>191</v>
      </c>
      <c r="B61" s="85">
        <v>181278</v>
      </c>
      <c r="C61" s="85">
        <v>6330964</v>
      </c>
      <c r="D61" s="85">
        <v>27277</v>
      </c>
      <c r="E61" s="85">
        <v>23243</v>
      </c>
      <c r="F61" s="85">
        <v>350869</v>
      </c>
      <c r="G61" s="85">
        <v>7832</v>
      </c>
      <c r="H61" s="85">
        <v>104280</v>
      </c>
      <c r="I61" s="85">
        <v>313989</v>
      </c>
      <c r="J61" s="85">
        <v>179</v>
      </c>
      <c r="K61" s="85">
        <v>11288</v>
      </c>
      <c r="L61" s="85">
        <v>65295</v>
      </c>
      <c r="M61" s="85">
        <v>344</v>
      </c>
      <c r="N61" s="85">
        <v>198790</v>
      </c>
      <c r="O61" s="85">
        <v>7061020</v>
      </c>
      <c r="P61" s="85">
        <v>27289</v>
      </c>
    </row>
    <row r="62" spans="1:16" s="86" customFormat="1" ht="12.75" customHeight="1">
      <c r="A62" s="87" t="s">
        <v>4</v>
      </c>
      <c r="B62" s="85" t="s">
        <v>276</v>
      </c>
      <c r="C62" s="85" t="s">
        <v>276</v>
      </c>
      <c r="D62" s="85" t="s">
        <v>276</v>
      </c>
      <c r="E62" s="85" t="s">
        <v>276</v>
      </c>
      <c r="F62" s="85" t="s">
        <v>276</v>
      </c>
      <c r="G62" s="85" t="s">
        <v>276</v>
      </c>
      <c r="H62" s="85" t="s">
        <v>276</v>
      </c>
      <c r="I62" s="85" t="s">
        <v>276</v>
      </c>
      <c r="J62" s="85" t="s">
        <v>276</v>
      </c>
      <c r="K62" s="85" t="s">
        <v>276</v>
      </c>
      <c r="L62" s="85" t="s">
        <v>276</v>
      </c>
      <c r="M62" s="85" t="s">
        <v>276</v>
      </c>
      <c r="N62" s="85" t="s">
        <v>276</v>
      </c>
      <c r="O62" s="85" t="s">
        <v>276</v>
      </c>
      <c r="P62" s="85" t="s">
        <v>276</v>
      </c>
    </row>
    <row r="63" spans="1:16" ht="12.75" customHeight="1">
      <c r="A63" s="31" t="s">
        <v>1</v>
      </c>
      <c r="B63" s="84">
        <v>471526</v>
      </c>
      <c r="C63" s="84">
        <v>25542584</v>
      </c>
      <c r="D63" s="84">
        <v>44287</v>
      </c>
      <c r="E63" s="84">
        <v>59001</v>
      </c>
      <c r="F63" s="84">
        <v>1180622</v>
      </c>
      <c r="G63" s="84">
        <v>7757</v>
      </c>
      <c r="H63" s="84">
        <v>303711</v>
      </c>
      <c r="I63" s="84">
        <v>644443</v>
      </c>
      <c r="J63" s="84">
        <v>208</v>
      </c>
      <c r="K63" s="84">
        <v>29427</v>
      </c>
      <c r="L63" s="84">
        <v>156006</v>
      </c>
      <c r="M63" s="84">
        <v>172</v>
      </c>
      <c r="N63" s="84">
        <v>503533</v>
      </c>
      <c r="O63" s="84">
        <v>27523491</v>
      </c>
      <c r="P63" s="84">
        <v>43593</v>
      </c>
    </row>
    <row r="64" spans="1:16" ht="12.75" customHeight="1">
      <c r="A64" s="31" t="s">
        <v>2</v>
      </c>
      <c r="B64" s="84">
        <v>198493</v>
      </c>
      <c r="C64" s="84">
        <v>7447511</v>
      </c>
      <c r="D64" s="84">
        <v>30016</v>
      </c>
      <c r="E64" s="84">
        <v>31380</v>
      </c>
      <c r="F64" s="84">
        <v>485697</v>
      </c>
      <c r="G64" s="84">
        <v>9422</v>
      </c>
      <c r="H64" s="84">
        <v>111040</v>
      </c>
      <c r="I64" s="84">
        <v>348835</v>
      </c>
      <c r="J64" s="84">
        <v>160</v>
      </c>
      <c r="K64" s="84">
        <v>16164</v>
      </c>
      <c r="L64" s="84">
        <v>167304</v>
      </c>
      <c r="M64" s="84">
        <v>1361</v>
      </c>
      <c r="N64" s="84">
        <v>220768</v>
      </c>
      <c r="O64" s="84">
        <v>8449477</v>
      </c>
      <c r="P64" s="84">
        <v>30000</v>
      </c>
    </row>
    <row r="65" spans="1:16" ht="12.75" customHeight="1">
      <c r="A65" s="31" t="s">
        <v>3</v>
      </c>
      <c r="B65" s="84">
        <v>29465</v>
      </c>
      <c r="C65" s="84">
        <v>798536</v>
      </c>
      <c r="D65" s="84">
        <v>21528</v>
      </c>
      <c r="E65" s="84">
        <v>4923</v>
      </c>
      <c r="F65" s="84">
        <v>83000</v>
      </c>
      <c r="G65" s="84">
        <v>14353</v>
      </c>
      <c r="H65" s="84">
        <v>6213</v>
      </c>
      <c r="I65" s="84">
        <v>5227</v>
      </c>
      <c r="J65" s="84">
        <v>54</v>
      </c>
      <c r="K65" s="84">
        <v>650</v>
      </c>
      <c r="L65" s="84">
        <v>2000</v>
      </c>
      <c r="M65" s="84">
        <v>228</v>
      </c>
      <c r="N65" s="84">
        <v>31728</v>
      </c>
      <c r="O65" s="84">
        <v>888751</v>
      </c>
      <c r="P65" s="84">
        <v>22788</v>
      </c>
    </row>
    <row r="66" spans="1:16" ht="12.75" customHeight="1">
      <c r="A66" s="31" t="s">
        <v>64</v>
      </c>
      <c r="B66" s="84">
        <v>604</v>
      </c>
      <c r="C66" s="84">
        <v>26158</v>
      </c>
      <c r="D66" s="84">
        <v>39213</v>
      </c>
      <c r="E66" s="84">
        <v>98</v>
      </c>
      <c r="F66" s="84">
        <v>1756</v>
      </c>
      <c r="G66" s="84">
        <v>12185</v>
      </c>
      <c r="H66" s="84">
        <v>347</v>
      </c>
      <c r="I66" s="84">
        <v>766</v>
      </c>
      <c r="J66" s="84">
        <v>175</v>
      </c>
      <c r="K66" s="84">
        <v>76</v>
      </c>
      <c r="L66" s="84">
        <v>893</v>
      </c>
      <c r="M66" s="84">
        <v>453</v>
      </c>
      <c r="N66" s="84">
        <v>681</v>
      </c>
      <c r="O66" s="84">
        <v>29558</v>
      </c>
      <c r="P66" s="84">
        <v>37817</v>
      </c>
    </row>
    <row r="67" spans="1:16" s="90" customFormat="1" ht="12.75" customHeight="1">
      <c r="A67" s="37" t="s">
        <v>191</v>
      </c>
      <c r="B67" s="89">
        <v>736252</v>
      </c>
      <c r="C67" s="89">
        <v>34594454</v>
      </c>
      <c r="D67" s="89">
        <v>37043</v>
      </c>
      <c r="E67" s="89">
        <v>99462</v>
      </c>
      <c r="F67" s="89">
        <v>1793903</v>
      </c>
      <c r="G67" s="89">
        <v>8606</v>
      </c>
      <c r="H67" s="89">
        <v>434624</v>
      </c>
      <c r="I67" s="89">
        <v>1005451</v>
      </c>
      <c r="J67" s="89">
        <v>184</v>
      </c>
      <c r="K67" s="89">
        <v>46888</v>
      </c>
      <c r="L67" s="89">
        <v>327109</v>
      </c>
      <c r="M67" s="89">
        <v>287</v>
      </c>
      <c r="N67" s="89">
        <v>794305</v>
      </c>
      <c r="O67" s="89">
        <v>37721075</v>
      </c>
      <c r="P67" s="89">
        <v>36518</v>
      </c>
    </row>
    <row r="68" ht="12.75" customHeight="1"/>
    <row r="69" spans="1:16" ht="12.75" customHeight="1">
      <c r="A69" s="190" t="s">
        <v>321</v>
      </c>
      <c r="B69" s="190"/>
      <c r="C69" s="190"/>
      <c r="D69" s="190"/>
      <c r="E69" s="190"/>
      <c r="F69" s="190"/>
      <c r="G69" s="190"/>
      <c r="H69" s="190"/>
      <c r="I69" s="190"/>
      <c r="J69" s="190"/>
      <c r="K69" s="190"/>
      <c r="L69" s="190"/>
      <c r="M69" s="190"/>
      <c r="N69" s="190"/>
      <c r="O69" s="190"/>
      <c r="P69" s="190"/>
    </row>
    <row r="70" spans="1:16" ht="12.75" customHeight="1">
      <c r="A70" s="190" t="s">
        <v>186</v>
      </c>
      <c r="B70" s="190"/>
      <c r="C70" s="190"/>
      <c r="D70" s="190"/>
      <c r="E70" s="190"/>
      <c r="F70" s="190"/>
      <c r="G70" s="190"/>
      <c r="H70" s="190"/>
      <c r="I70" s="190"/>
      <c r="J70" s="190"/>
      <c r="K70" s="190"/>
      <c r="L70" s="190"/>
      <c r="M70" s="190"/>
      <c r="N70" s="190"/>
      <c r="O70" s="190"/>
      <c r="P70" s="190"/>
    </row>
    <row r="71" spans="1:16" ht="12.75" customHeight="1">
      <c r="A71" s="190" t="s">
        <v>234</v>
      </c>
      <c r="B71" s="190"/>
      <c r="C71" s="190"/>
      <c r="D71" s="190"/>
      <c r="E71" s="190"/>
      <c r="F71" s="190"/>
      <c r="G71" s="190"/>
      <c r="H71" s="190"/>
      <c r="I71" s="190"/>
      <c r="J71" s="190"/>
      <c r="K71" s="190"/>
      <c r="L71" s="190"/>
      <c r="M71" s="190"/>
      <c r="N71" s="190"/>
      <c r="O71" s="190"/>
      <c r="P71" s="190"/>
    </row>
    <row r="72" spans="1:16" ht="12.75" customHeight="1">
      <c r="A72" s="190" t="s">
        <v>185</v>
      </c>
      <c r="B72" s="190"/>
      <c r="C72" s="190"/>
      <c r="D72" s="190"/>
      <c r="E72" s="190"/>
      <c r="F72" s="190"/>
      <c r="G72" s="190"/>
      <c r="H72" s="190"/>
      <c r="I72" s="190"/>
      <c r="J72" s="190"/>
      <c r="K72" s="190"/>
      <c r="L72" s="190"/>
      <c r="M72" s="190"/>
      <c r="N72" s="190"/>
      <c r="O72" s="190"/>
      <c r="P72" s="190"/>
    </row>
    <row r="73" spans="1:16" ht="12.75" customHeight="1">
      <c r="A73" s="191" t="s">
        <v>277</v>
      </c>
      <c r="B73" s="191"/>
      <c r="C73" s="191"/>
      <c r="D73" s="191"/>
      <c r="E73" s="191"/>
      <c r="F73" s="191"/>
      <c r="G73" s="191"/>
      <c r="H73" s="191"/>
      <c r="I73" s="191"/>
      <c r="J73" s="191"/>
      <c r="K73" s="191"/>
      <c r="L73" s="191"/>
      <c r="M73" s="191"/>
      <c r="N73" s="191"/>
      <c r="O73" s="191"/>
      <c r="P73" s="191"/>
    </row>
    <row r="74" ht="12.75" customHeight="1"/>
    <row r="75" ht="12.75" customHeight="1">
      <c r="A75" s="112" t="s">
        <v>295</v>
      </c>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sheetProtection sheet="1" objects="1" scenarios="1"/>
  <mergeCells count="10">
    <mergeCell ref="A69:P69"/>
    <mergeCell ref="A70:P70"/>
    <mergeCell ref="A71:P71"/>
    <mergeCell ref="A72:P72"/>
    <mergeCell ref="A73:P73"/>
    <mergeCell ref="N8:P8"/>
    <mergeCell ref="B8:D8"/>
    <mergeCell ref="E8:G8"/>
    <mergeCell ref="H8:J8"/>
    <mergeCell ref="K8:M8"/>
  </mergeCells>
  <hyperlinks>
    <hyperlink ref="A75"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0"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40.00390625" style="2" customWidth="1"/>
    <col min="2" max="3" width="12.00390625" style="2" customWidth="1"/>
    <col min="4" max="4" width="13.57421875" style="2" customWidth="1"/>
    <col min="5" max="6" width="12.00390625" style="2" customWidth="1"/>
    <col min="7" max="7" width="13.57421875" style="2" customWidth="1"/>
    <col min="8" max="9" width="12.00390625" style="2" customWidth="1"/>
    <col min="10" max="10" width="13.57421875" style="2" customWidth="1"/>
    <col min="11" max="12" width="12.00390625" style="2" customWidth="1"/>
    <col min="13" max="13" width="13.57421875" style="2" customWidth="1"/>
    <col min="14" max="14" width="12.00390625" style="2" customWidth="1"/>
    <col min="15" max="15" width="11.8515625" style="2" customWidth="1"/>
    <col min="16" max="16" width="13.574218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5" ht="15.75" customHeight="1">
      <c r="A2" s="195" t="s">
        <v>170</v>
      </c>
      <c r="B2" s="195"/>
      <c r="C2" s="195"/>
      <c r="D2" s="195"/>
      <c r="E2" s="195"/>
    </row>
    <row r="3" spans="1:4" ht="12.75">
      <c r="A3" s="193" t="s">
        <v>325</v>
      </c>
      <c r="B3" s="194"/>
      <c r="C3" s="194"/>
      <c r="D3" s="194"/>
    </row>
    <row r="4" ht="12.75">
      <c r="A4" s="42"/>
    </row>
    <row r="5" ht="15">
      <c r="A5" s="55" t="s">
        <v>176</v>
      </c>
    </row>
    <row r="6" ht="15">
      <c r="A6" s="55"/>
    </row>
    <row r="7" ht="22.5" customHeight="1">
      <c r="A7" s="56" t="s">
        <v>287</v>
      </c>
    </row>
    <row r="8" spans="2:16" s="129" customFormat="1" ht="30" customHeight="1">
      <c r="B8" s="192" t="s">
        <v>147</v>
      </c>
      <c r="C8" s="192"/>
      <c r="D8" s="192"/>
      <c r="E8" s="192" t="s">
        <v>150</v>
      </c>
      <c r="F8" s="192"/>
      <c r="G8" s="192"/>
      <c r="H8" s="192" t="s">
        <v>213</v>
      </c>
      <c r="I8" s="192"/>
      <c r="J8" s="192"/>
      <c r="K8" s="192" t="s">
        <v>315</v>
      </c>
      <c r="L8" s="192"/>
      <c r="M8" s="192"/>
      <c r="N8" s="192" t="s">
        <v>316</v>
      </c>
      <c r="O8" s="192"/>
      <c r="P8" s="192"/>
    </row>
    <row r="9" spans="2:16" s="17"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spans="1:16" ht="12.75" customHeight="1">
      <c r="A11" s="2" t="s">
        <v>1</v>
      </c>
      <c r="B11" s="23"/>
      <c r="C11" s="23"/>
      <c r="D11" s="23"/>
      <c r="E11" s="23"/>
      <c r="F11" s="23"/>
      <c r="G11" s="23"/>
      <c r="H11" s="23"/>
      <c r="I11" s="23"/>
      <c r="J11" s="23"/>
      <c r="K11" s="23"/>
      <c r="L11" s="23"/>
      <c r="M11" s="23"/>
      <c r="N11" s="23"/>
      <c r="O11" s="23"/>
      <c r="P11" s="23"/>
    </row>
    <row r="12" ht="12.75" customHeight="1">
      <c r="A12" s="6" t="s">
        <v>16</v>
      </c>
    </row>
    <row r="13" spans="1:16" ht="12.75" customHeight="1">
      <c r="A13" s="26" t="s">
        <v>237</v>
      </c>
      <c r="B13" s="84">
        <v>86453</v>
      </c>
      <c r="C13" s="84">
        <v>5944753</v>
      </c>
      <c r="D13" s="84">
        <v>55792</v>
      </c>
      <c r="E13" s="84">
        <v>12695</v>
      </c>
      <c r="F13" s="84">
        <v>348104</v>
      </c>
      <c r="G13" s="84">
        <v>12222</v>
      </c>
      <c r="H13" s="84">
        <v>56721</v>
      </c>
      <c r="I13" s="84">
        <v>185301</v>
      </c>
      <c r="J13" s="84">
        <v>166</v>
      </c>
      <c r="K13" s="84">
        <v>9606</v>
      </c>
      <c r="L13" s="84">
        <v>64455</v>
      </c>
      <c r="M13" s="84">
        <v>279</v>
      </c>
      <c r="N13" s="84">
        <v>92951</v>
      </c>
      <c r="O13" s="84">
        <v>6542696</v>
      </c>
      <c r="P13" s="84">
        <v>55535</v>
      </c>
    </row>
    <row r="14" spans="1:16" ht="12.75" customHeight="1">
      <c r="A14" s="10" t="s">
        <v>7</v>
      </c>
      <c r="B14" s="84">
        <v>86248</v>
      </c>
      <c r="C14" s="84">
        <v>4187080</v>
      </c>
      <c r="D14" s="84">
        <v>41767</v>
      </c>
      <c r="E14" s="84">
        <v>12304</v>
      </c>
      <c r="F14" s="84">
        <v>193211</v>
      </c>
      <c r="G14" s="84">
        <v>8000</v>
      </c>
      <c r="H14" s="84">
        <v>48579</v>
      </c>
      <c r="I14" s="84">
        <v>33894</v>
      </c>
      <c r="J14" s="84">
        <v>125</v>
      </c>
      <c r="K14" s="84">
        <v>2923</v>
      </c>
      <c r="L14" s="84">
        <v>7529</v>
      </c>
      <c r="M14" s="84">
        <v>59</v>
      </c>
      <c r="N14" s="84">
        <v>90693</v>
      </c>
      <c r="O14" s="84">
        <v>4421584</v>
      </c>
      <c r="P14" s="84">
        <v>41086</v>
      </c>
    </row>
    <row r="15" spans="1:16" ht="12.75" customHeight="1">
      <c r="A15" s="10" t="s">
        <v>188</v>
      </c>
      <c r="B15" s="84">
        <v>57137</v>
      </c>
      <c r="C15" s="84">
        <v>2018821</v>
      </c>
      <c r="D15" s="84">
        <v>31200</v>
      </c>
      <c r="E15" s="84">
        <v>6918</v>
      </c>
      <c r="F15" s="84">
        <v>67168</v>
      </c>
      <c r="G15" s="84">
        <v>6006</v>
      </c>
      <c r="H15" s="84">
        <v>46217</v>
      </c>
      <c r="I15" s="84">
        <v>62295</v>
      </c>
      <c r="J15" s="84">
        <v>332</v>
      </c>
      <c r="K15" s="84">
        <v>2131</v>
      </c>
      <c r="L15" s="84">
        <v>4547</v>
      </c>
      <c r="M15" s="84">
        <v>68</v>
      </c>
      <c r="N15" s="84">
        <v>62566</v>
      </c>
      <c r="O15" s="84">
        <v>2152653</v>
      </c>
      <c r="P15" s="84">
        <v>30000</v>
      </c>
    </row>
    <row r="16" spans="1:16" ht="12.75" customHeight="1">
      <c r="A16" s="10" t="s">
        <v>8</v>
      </c>
      <c r="B16" s="84">
        <v>32068</v>
      </c>
      <c r="C16" s="84">
        <v>2269078</v>
      </c>
      <c r="D16" s="84">
        <v>55587</v>
      </c>
      <c r="E16" s="84">
        <v>3632</v>
      </c>
      <c r="F16" s="84">
        <v>117197</v>
      </c>
      <c r="G16" s="84">
        <v>5328</v>
      </c>
      <c r="H16" s="84">
        <v>20291</v>
      </c>
      <c r="I16" s="84">
        <v>106028</v>
      </c>
      <c r="J16" s="84">
        <v>189</v>
      </c>
      <c r="K16" s="84">
        <v>2946</v>
      </c>
      <c r="L16" s="84">
        <v>25203</v>
      </c>
      <c r="M16" s="84">
        <v>279</v>
      </c>
      <c r="N16" s="84">
        <v>34405</v>
      </c>
      <c r="O16" s="84">
        <v>2517260</v>
      </c>
      <c r="P16" s="84">
        <v>56008</v>
      </c>
    </row>
    <row r="17" spans="1:16" ht="12.75" customHeight="1">
      <c r="A17" s="10" t="s">
        <v>9</v>
      </c>
      <c r="B17" s="84">
        <v>23558</v>
      </c>
      <c r="C17" s="84">
        <v>1259827</v>
      </c>
      <c r="D17" s="84">
        <v>49922</v>
      </c>
      <c r="E17" s="84">
        <v>784</v>
      </c>
      <c r="F17" s="84">
        <v>12139</v>
      </c>
      <c r="G17" s="84">
        <v>3985</v>
      </c>
      <c r="H17" s="84">
        <v>8575</v>
      </c>
      <c r="I17" s="84">
        <v>3039</v>
      </c>
      <c r="J17" s="84">
        <v>95</v>
      </c>
      <c r="K17" s="84">
        <v>388</v>
      </c>
      <c r="L17" s="84">
        <v>1090</v>
      </c>
      <c r="M17" s="84">
        <v>129</v>
      </c>
      <c r="N17" s="84">
        <v>23866</v>
      </c>
      <c r="O17" s="84">
        <v>1276209</v>
      </c>
      <c r="P17" s="84">
        <v>49771</v>
      </c>
    </row>
    <row r="18" spans="1:16" ht="12.75" customHeight="1">
      <c r="A18" s="10" t="s">
        <v>10</v>
      </c>
      <c r="B18" s="84">
        <v>17251</v>
      </c>
      <c r="C18" s="84">
        <v>926527</v>
      </c>
      <c r="D18" s="84">
        <v>48211</v>
      </c>
      <c r="E18" s="84">
        <v>1553</v>
      </c>
      <c r="F18" s="84">
        <v>35360</v>
      </c>
      <c r="G18" s="84">
        <v>3758</v>
      </c>
      <c r="H18" s="84">
        <v>15137</v>
      </c>
      <c r="I18" s="84">
        <v>25204</v>
      </c>
      <c r="J18" s="84">
        <v>449</v>
      </c>
      <c r="K18" s="84">
        <v>1278</v>
      </c>
      <c r="L18" s="84">
        <v>3798</v>
      </c>
      <c r="M18" s="84">
        <v>97</v>
      </c>
      <c r="N18" s="84">
        <v>18742</v>
      </c>
      <c r="O18" s="84">
        <v>990776</v>
      </c>
      <c r="P18" s="84">
        <v>46539</v>
      </c>
    </row>
    <row r="19" spans="1:16" ht="12.75" customHeight="1">
      <c r="A19" s="10" t="s">
        <v>11</v>
      </c>
      <c r="B19" s="84">
        <v>12704</v>
      </c>
      <c r="C19" s="84">
        <v>614068</v>
      </c>
      <c r="D19" s="84">
        <v>42344</v>
      </c>
      <c r="E19" s="84">
        <v>1521</v>
      </c>
      <c r="F19" s="84">
        <v>23377</v>
      </c>
      <c r="G19" s="84">
        <v>5294</v>
      </c>
      <c r="H19" s="84">
        <v>7087</v>
      </c>
      <c r="I19" s="84">
        <v>-223</v>
      </c>
      <c r="J19" s="84">
        <v>115</v>
      </c>
      <c r="K19" s="84">
        <v>358</v>
      </c>
      <c r="L19" s="84">
        <v>1552</v>
      </c>
      <c r="M19" s="84">
        <v>135</v>
      </c>
      <c r="N19" s="84">
        <v>13213</v>
      </c>
      <c r="O19" s="84">
        <v>638522</v>
      </c>
      <c r="P19" s="84">
        <v>41743</v>
      </c>
    </row>
    <row r="20" spans="1:16" ht="12.75" customHeight="1">
      <c r="A20" s="10" t="s">
        <v>12</v>
      </c>
      <c r="B20" s="84">
        <v>10738</v>
      </c>
      <c r="C20" s="84">
        <v>326907</v>
      </c>
      <c r="D20" s="84">
        <v>23500</v>
      </c>
      <c r="E20" s="84">
        <v>2146</v>
      </c>
      <c r="F20" s="84">
        <v>26264</v>
      </c>
      <c r="G20" s="84">
        <v>10898</v>
      </c>
      <c r="H20" s="84">
        <v>5521</v>
      </c>
      <c r="I20" s="84">
        <v>9392</v>
      </c>
      <c r="J20" s="84">
        <v>176</v>
      </c>
      <c r="K20" s="84">
        <v>352</v>
      </c>
      <c r="L20" s="84">
        <v>1318</v>
      </c>
      <c r="M20" s="84">
        <v>124</v>
      </c>
      <c r="N20" s="84">
        <v>11963</v>
      </c>
      <c r="O20" s="84">
        <v>363946</v>
      </c>
      <c r="P20" s="84">
        <v>23471</v>
      </c>
    </row>
    <row r="21" spans="1:16" ht="12.75" customHeight="1">
      <c r="A21" s="10" t="s">
        <v>13</v>
      </c>
      <c r="B21" s="84">
        <v>10882</v>
      </c>
      <c r="C21" s="84">
        <v>497974</v>
      </c>
      <c r="D21" s="84">
        <v>42956</v>
      </c>
      <c r="E21" s="84">
        <v>962</v>
      </c>
      <c r="F21" s="84">
        <v>7123</v>
      </c>
      <c r="G21" s="84">
        <v>3089</v>
      </c>
      <c r="H21" s="84">
        <v>9019</v>
      </c>
      <c r="I21" s="84">
        <v>11465</v>
      </c>
      <c r="J21" s="84">
        <v>371</v>
      </c>
      <c r="K21" s="84">
        <v>625</v>
      </c>
      <c r="L21" s="84">
        <v>2919</v>
      </c>
      <c r="M21" s="84">
        <v>64</v>
      </c>
      <c r="N21" s="84">
        <v>11725</v>
      </c>
      <c r="O21" s="84">
        <v>519433</v>
      </c>
      <c r="P21" s="84">
        <v>41772</v>
      </c>
    </row>
    <row r="22" spans="1:16" ht="12.75" customHeight="1">
      <c r="A22" s="10" t="s">
        <v>14</v>
      </c>
      <c r="B22" s="84">
        <v>9690</v>
      </c>
      <c r="C22" s="84">
        <v>610826</v>
      </c>
      <c r="D22" s="84">
        <v>53295</v>
      </c>
      <c r="E22" s="84">
        <v>887</v>
      </c>
      <c r="F22" s="84">
        <v>21566</v>
      </c>
      <c r="G22" s="84">
        <v>6181</v>
      </c>
      <c r="H22" s="84">
        <v>5428</v>
      </c>
      <c r="I22" s="84">
        <v>13364</v>
      </c>
      <c r="J22" s="84">
        <v>100</v>
      </c>
      <c r="K22" s="84">
        <v>630</v>
      </c>
      <c r="L22" s="84">
        <v>3337</v>
      </c>
      <c r="M22" s="84">
        <v>150</v>
      </c>
      <c r="N22" s="84">
        <v>10164</v>
      </c>
      <c r="O22" s="84">
        <v>648885</v>
      </c>
      <c r="P22" s="84">
        <v>53154</v>
      </c>
    </row>
    <row r="23" spans="1:16" s="13" customFormat="1" ht="12.75" customHeight="1">
      <c r="A23" s="11" t="s">
        <v>15</v>
      </c>
      <c r="B23" s="84">
        <v>121474</v>
      </c>
      <c r="C23" s="84">
        <v>6709557</v>
      </c>
      <c r="D23" s="84">
        <v>44924</v>
      </c>
      <c r="E23" s="84">
        <v>14986</v>
      </c>
      <c r="F23" s="84">
        <v>316113</v>
      </c>
      <c r="G23" s="84">
        <v>6844</v>
      </c>
      <c r="H23" s="84">
        <v>78900</v>
      </c>
      <c r="I23" s="84">
        <v>189876</v>
      </c>
      <c r="J23" s="84">
        <v>262</v>
      </c>
      <c r="K23" s="84">
        <v>8013</v>
      </c>
      <c r="L23" s="84">
        <v>39343</v>
      </c>
      <c r="M23" s="84">
        <v>193</v>
      </c>
      <c r="N23" s="84">
        <v>129547</v>
      </c>
      <c r="O23" s="84">
        <v>7254831</v>
      </c>
      <c r="P23" s="84">
        <v>44333</v>
      </c>
    </row>
    <row r="24" spans="1:16" s="13" customFormat="1" ht="12.75" customHeight="1">
      <c r="A24" s="12" t="s">
        <v>70</v>
      </c>
      <c r="B24" s="85">
        <v>471526</v>
      </c>
      <c r="C24" s="85">
        <v>25542584</v>
      </c>
      <c r="D24" s="85">
        <v>44287</v>
      </c>
      <c r="E24" s="85">
        <v>59001</v>
      </c>
      <c r="F24" s="85">
        <v>1180622</v>
      </c>
      <c r="G24" s="85">
        <v>7757</v>
      </c>
      <c r="H24" s="85">
        <v>303711</v>
      </c>
      <c r="I24" s="85">
        <v>644443</v>
      </c>
      <c r="J24" s="85">
        <v>208</v>
      </c>
      <c r="K24" s="85">
        <v>29427</v>
      </c>
      <c r="L24" s="85">
        <v>156006</v>
      </c>
      <c r="M24" s="85">
        <v>172</v>
      </c>
      <c r="N24" s="85">
        <v>503533</v>
      </c>
      <c r="O24" s="85">
        <v>27523491</v>
      </c>
      <c r="P24" s="85">
        <v>43593</v>
      </c>
    </row>
    <row r="25" spans="1:16" ht="12.75" customHeight="1">
      <c r="A25" s="2" t="s">
        <v>2</v>
      </c>
      <c r="B25" s="92"/>
      <c r="C25" s="92"/>
      <c r="D25" s="92"/>
      <c r="E25" s="92"/>
      <c r="F25" s="92"/>
      <c r="G25" s="92"/>
      <c r="H25" s="92"/>
      <c r="I25" s="92"/>
      <c r="J25" s="92"/>
      <c r="K25" s="92"/>
      <c r="L25" s="92"/>
      <c r="M25" s="92"/>
      <c r="N25" s="92"/>
      <c r="O25" s="92"/>
      <c r="P25" s="92"/>
    </row>
    <row r="26" spans="1:16" ht="12.75" customHeight="1">
      <c r="A26" s="6" t="s">
        <v>16</v>
      </c>
      <c r="B26" s="92"/>
      <c r="C26" s="92"/>
      <c r="D26" s="92"/>
      <c r="E26" s="92"/>
      <c r="F26" s="92"/>
      <c r="G26" s="92"/>
      <c r="H26" s="92"/>
      <c r="I26" s="92"/>
      <c r="J26" s="92"/>
      <c r="K26" s="92"/>
      <c r="L26" s="92"/>
      <c r="M26" s="92"/>
      <c r="N26" s="92"/>
      <c r="O26" s="92"/>
      <c r="P26" s="92"/>
    </row>
    <row r="27" spans="1:16" ht="12.75" customHeight="1">
      <c r="A27" s="26" t="s">
        <v>237</v>
      </c>
      <c r="B27" s="84">
        <v>35223</v>
      </c>
      <c r="C27" s="84">
        <v>1934236</v>
      </c>
      <c r="D27" s="84">
        <v>44133</v>
      </c>
      <c r="E27" s="84">
        <v>5739</v>
      </c>
      <c r="F27" s="84">
        <v>121099</v>
      </c>
      <c r="G27" s="84">
        <v>9091</v>
      </c>
      <c r="H27" s="84">
        <v>24277</v>
      </c>
      <c r="I27" s="84">
        <v>103459</v>
      </c>
      <c r="J27" s="84">
        <v>187</v>
      </c>
      <c r="K27" s="84">
        <v>6960</v>
      </c>
      <c r="L27" s="84">
        <v>101231</v>
      </c>
      <c r="M27" s="84">
        <v>6611</v>
      </c>
      <c r="N27" s="84">
        <v>39977</v>
      </c>
      <c r="O27" s="84">
        <v>2259973</v>
      </c>
      <c r="P27" s="84">
        <v>43564</v>
      </c>
    </row>
    <row r="28" spans="1:16" ht="12.75" customHeight="1">
      <c r="A28" s="10" t="s">
        <v>188</v>
      </c>
      <c r="B28" s="84">
        <v>17974</v>
      </c>
      <c r="C28" s="84">
        <v>395083</v>
      </c>
      <c r="D28" s="84">
        <v>16588</v>
      </c>
      <c r="E28" s="84">
        <v>3498</v>
      </c>
      <c r="F28" s="84">
        <v>44187</v>
      </c>
      <c r="G28" s="84">
        <v>11398</v>
      </c>
      <c r="H28" s="84">
        <v>12561</v>
      </c>
      <c r="I28" s="84">
        <v>26328</v>
      </c>
      <c r="J28" s="84">
        <v>250</v>
      </c>
      <c r="K28" s="84">
        <v>768</v>
      </c>
      <c r="L28" s="84">
        <v>2214</v>
      </c>
      <c r="M28" s="84">
        <v>87</v>
      </c>
      <c r="N28" s="84">
        <v>20967</v>
      </c>
      <c r="O28" s="84">
        <v>467812</v>
      </c>
      <c r="P28" s="84">
        <v>17285</v>
      </c>
    </row>
    <row r="29" spans="1:16" ht="12.75" customHeight="1">
      <c r="A29" s="3" t="s">
        <v>7</v>
      </c>
      <c r="B29" s="84">
        <v>13796</v>
      </c>
      <c r="C29" s="84">
        <v>469568</v>
      </c>
      <c r="D29" s="84">
        <v>29133</v>
      </c>
      <c r="E29" s="84">
        <v>1647</v>
      </c>
      <c r="F29" s="84">
        <v>22349</v>
      </c>
      <c r="G29" s="84">
        <v>7305</v>
      </c>
      <c r="H29" s="84">
        <v>7379</v>
      </c>
      <c r="I29" s="84">
        <v>10508</v>
      </c>
      <c r="J29" s="84">
        <v>118</v>
      </c>
      <c r="K29" s="84">
        <v>519</v>
      </c>
      <c r="L29" s="84">
        <v>1734</v>
      </c>
      <c r="M29" s="84">
        <v>67</v>
      </c>
      <c r="N29" s="84">
        <v>14889</v>
      </c>
      <c r="O29" s="84">
        <v>503977</v>
      </c>
      <c r="P29" s="84">
        <v>28563</v>
      </c>
    </row>
    <row r="30" spans="1:16" ht="12.75" customHeight="1">
      <c r="A30" s="3" t="s">
        <v>9</v>
      </c>
      <c r="B30" s="84">
        <v>12211</v>
      </c>
      <c r="C30" s="84">
        <v>391094</v>
      </c>
      <c r="D30" s="84">
        <v>31394</v>
      </c>
      <c r="E30" s="84">
        <v>701</v>
      </c>
      <c r="F30" s="84">
        <v>7638</v>
      </c>
      <c r="G30" s="84">
        <v>6490</v>
      </c>
      <c r="H30" s="84">
        <v>4073</v>
      </c>
      <c r="I30" s="84">
        <v>6707</v>
      </c>
      <c r="J30" s="84">
        <v>69</v>
      </c>
      <c r="K30" s="84">
        <v>228</v>
      </c>
      <c r="L30" s="84">
        <v>701</v>
      </c>
      <c r="M30" s="84">
        <v>263</v>
      </c>
      <c r="N30" s="84">
        <v>12648</v>
      </c>
      <c r="O30" s="84">
        <v>406111</v>
      </c>
      <c r="P30" s="84">
        <v>31205</v>
      </c>
    </row>
    <row r="31" spans="1:16" ht="12.75" customHeight="1">
      <c r="A31" s="3" t="s">
        <v>19</v>
      </c>
      <c r="B31" s="84">
        <v>8436</v>
      </c>
      <c r="C31" s="84">
        <v>420353</v>
      </c>
      <c r="D31" s="84">
        <v>39134</v>
      </c>
      <c r="E31" s="84">
        <v>1274</v>
      </c>
      <c r="F31" s="84">
        <v>18825</v>
      </c>
      <c r="G31" s="84">
        <v>5026</v>
      </c>
      <c r="H31" s="84">
        <v>5030</v>
      </c>
      <c r="I31" s="84">
        <v>23017</v>
      </c>
      <c r="J31" s="84">
        <v>100</v>
      </c>
      <c r="K31" s="84">
        <v>1038</v>
      </c>
      <c r="L31" s="84">
        <v>9596</v>
      </c>
      <c r="M31" s="84">
        <v>626</v>
      </c>
      <c r="N31" s="84">
        <v>9240</v>
      </c>
      <c r="O31" s="84">
        <v>471879</v>
      </c>
      <c r="P31" s="84">
        <v>38854</v>
      </c>
    </row>
    <row r="32" spans="1:16" ht="12.75" customHeight="1">
      <c r="A32" s="3" t="s">
        <v>17</v>
      </c>
      <c r="B32" s="84">
        <v>8045</v>
      </c>
      <c r="C32" s="84">
        <v>185662</v>
      </c>
      <c r="D32" s="84">
        <v>18870</v>
      </c>
      <c r="E32" s="84">
        <v>1105</v>
      </c>
      <c r="F32" s="84">
        <v>15557</v>
      </c>
      <c r="G32" s="84">
        <v>14005</v>
      </c>
      <c r="H32" s="84">
        <v>2626</v>
      </c>
      <c r="I32" s="84">
        <v>4113</v>
      </c>
      <c r="J32" s="84">
        <v>125</v>
      </c>
      <c r="K32" s="84">
        <v>185</v>
      </c>
      <c r="L32" s="84">
        <v>591</v>
      </c>
      <c r="M32" s="84">
        <v>100</v>
      </c>
      <c r="N32" s="84">
        <v>8667</v>
      </c>
      <c r="O32" s="84">
        <v>205993</v>
      </c>
      <c r="P32" s="84">
        <v>19981</v>
      </c>
    </row>
    <row r="33" spans="1:16" ht="12.75" customHeight="1">
      <c r="A33" s="3" t="s">
        <v>18</v>
      </c>
      <c r="B33" s="84">
        <v>6011</v>
      </c>
      <c r="C33" s="84">
        <v>147076</v>
      </c>
      <c r="D33" s="84">
        <v>21861</v>
      </c>
      <c r="E33" s="84">
        <v>893</v>
      </c>
      <c r="F33" s="84">
        <v>9606</v>
      </c>
      <c r="G33" s="84">
        <v>8228</v>
      </c>
      <c r="H33" s="84">
        <v>2736</v>
      </c>
      <c r="I33" s="84">
        <v>9368</v>
      </c>
      <c r="J33" s="84">
        <v>158</v>
      </c>
      <c r="K33" s="84">
        <v>179</v>
      </c>
      <c r="L33" s="84">
        <v>409</v>
      </c>
      <c r="M33" s="84">
        <v>60</v>
      </c>
      <c r="N33" s="84">
        <v>6599</v>
      </c>
      <c r="O33" s="84">
        <v>166394</v>
      </c>
      <c r="P33" s="84">
        <v>21891</v>
      </c>
    </row>
    <row r="34" spans="1:16" ht="12.75" customHeight="1">
      <c r="A34" s="3" t="s">
        <v>8</v>
      </c>
      <c r="B34" s="84">
        <v>4788</v>
      </c>
      <c r="C34" s="84">
        <v>234925</v>
      </c>
      <c r="D34" s="84">
        <v>39454</v>
      </c>
      <c r="E34" s="84">
        <v>762</v>
      </c>
      <c r="F34" s="84">
        <v>14526</v>
      </c>
      <c r="G34" s="84">
        <v>6126</v>
      </c>
      <c r="H34" s="84">
        <v>3481</v>
      </c>
      <c r="I34" s="84">
        <v>21043</v>
      </c>
      <c r="J34" s="84">
        <v>296</v>
      </c>
      <c r="K34" s="84">
        <v>825</v>
      </c>
      <c r="L34" s="84">
        <v>10855</v>
      </c>
      <c r="M34" s="84">
        <v>3671</v>
      </c>
      <c r="N34" s="84">
        <v>5559</v>
      </c>
      <c r="O34" s="84">
        <v>281202</v>
      </c>
      <c r="P34" s="84">
        <v>40005</v>
      </c>
    </row>
    <row r="35" spans="1:16" ht="12.75" customHeight="1">
      <c r="A35" s="3" t="s">
        <v>238</v>
      </c>
      <c r="B35" s="84">
        <v>4971</v>
      </c>
      <c r="C35" s="84">
        <v>225031</v>
      </c>
      <c r="D35" s="84">
        <v>39141</v>
      </c>
      <c r="E35" s="84">
        <v>682</v>
      </c>
      <c r="F35" s="84">
        <v>11807</v>
      </c>
      <c r="G35" s="84">
        <v>5243</v>
      </c>
      <c r="H35" s="84">
        <v>2971</v>
      </c>
      <c r="I35" s="84">
        <v>10532</v>
      </c>
      <c r="J35" s="84">
        <v>106</v>
      </c>
      <c r="K35" s="84">
        <v>468</v>
      </c>
      <c r="L35" s="84">
        <v>4944</v>
      </c>
      <c r="M35" s="84">
        <v>621</v>
      </c>
      <c r="N35" s="84">
        <v>5364</v>
      </c>
      <c r="O35" s="84">
        <v>252138</v>
      </c>
      <c r="P35" s="84">
        <v>39780</v>
      </c>
    </row>
    <row r="36" spans="1:16" ht="12.75" customHeight="1">
      <c r="A36" s="3" t="s">
        <v>239</v>
      </c>
      <c r="B36" s="84">
        <v>4352</v>
      </c>
      <c r="C36" s="84">
        <v>115697</v>
      </c>
      <c r="D36" s="84">
        <v>22515</v>
      </c>
      <c r="E36" s="84">
        <v>612</v>
      </c>
      <c r="F36" s="84">
        <v>4619</v>
      </c>
      <c r="G36" s="84">
        <v>3620</v>
      </c>
      <c r="H36" s="84">
        <v>3373</v>
      </c>
      <c r="I36" s="84">
        <v>10768</v>
      </c>
      <c r="J36" s="84">
        <v>489</v>
      </c>
      <c r="K36" s="84">
        <v>282</v>
      </c>
      <c r="L36" s="84">
        <v>1287</v>
      </c>
      <c r="M36" s="84">
        <v>228</v>
      </c>
      <c r="N36" s="84">
        <v>5003</v>
      </c>
      <c r="O36" s="84">
        <v>132344</v>
      </c>
      <c r="P36" s="84">
        <v>21637</v>
      </c>
    </row>
    <row r="37" spans="1:16" s="13" customFormat="1" ht="12.75" customHeight="1">
      <c r="A37" s="14" t="s">
        <v>15</v>
      </c>
      <c r="B37" s="84">
        <v>78927</v>
      </c>
      <c r="C37" s="84">
        <v>2808692</v>
      </c>
      <c r="D37" s="84">
        <v>29461</v>
      </c>
      <c r="E37" s="84">
        <v>13588</v>
      </c>
      <c r="F37" s="84">
        <v>200019</v>
      </c>
      <c r="G37" s="84">
        <v>9846</v>
      </c>
      <c r="H37" s="84">
        <v>40547</v>
      </c>
      <c r="I37" s="84">
        <v>117281</v>
      </c>
      <c r="J37" s="84">
        <v>141</v>
      </c>
      <c r="K37" s="84">
        <v>4531</v>
      </c>
      <c r="L37" s="84">
        <v>33260</v>
      </c>
      <c r="M37" s="84">
        <v>379</v>
      </c>
      <c r="N37" s="84">
        <v>87522</v>
      </c>
      <c r="O37" s="84">
        <v>3159346</v>
      </c>
      <c r="P37" s="84">
        <v>29210</v>
      </c>
    </row>
    <row r="38" spans="1:16" s="13" customFormat="1" ht="12.75" customHeight="1">
      <c r="A38" s="12" t="s">
        <v>70</v>
      </c>
      <c r="B38" s="85">
        <v>198493</v>
      </c>
      <c r="C38" s="85">
        <v>7447511</v>
      </c>
      <c r="D38" s="85">
        <v>30016</v>
      </c>
      <c r="E38" s="85">
        <v>31380</v>
      </c>
      <c r="F38" s="85">
        <v>485697</v>
      </c>
      <c r="G38" s="85">
        <v>9422</v>
      </c>
      <c r="H38" s="85">
        <v>111040</v>
      </c>
      <c r="I38" s="85">
        <v>348835</v>
      </c>
      <c r="J38" s="85">
        <v>160</v>
      </c>
      <c r="K38" s="85">
        <v>16164</v>
      </c>
      <c r="L38" s="85">
        <v>167304</v>
      </c>
      <c r="M38" s="85">
        <v>1361</v>
      </c>
      <c r="N38" s="85">
        <v>220768</v>
      </c>
      <c r="O38" s="85">
        <v>8449477</v>
      </c>
      <c r="P38" s="85">
        <v>30000</v>
      </c>
    </row>
    <row r="39" spans="1:16" ht="12.75" customHeight="1">
      <c r="A39" s="2" t="s">
        <v>3</v>
      </c>
      <c r="B39" s="92"/>
      <c r="C39" s="92"/>
      <c r="D39" s="92"/>
      <c r="E39" s="92"/>
      <c r="F39" s="92"/>
      <c r="G39" s="92"/>
      <c r="H39" s="92"/>
      <c r="I39" s="92"/>
      <c r="J39" s="92"/>
      <c r="K39" s="92"/>
      <c r="L39" s="92"/>
      <c r="M39" s="92"/>
      <c r="N39" s="92"/>
      <c r="O39" s="92"/>
      <c r="P39" s="92"/>
    </row>
    <row r="40" spans="1:16" ht="12.75" customHeight="1">
      <c r="A40" s="6" t="s">
        <v>16</v>
      </c>
      <c r="B40" s="92"/>
      <c r="C40" s="92"/>
      <c r="D40" s="92"/>
      <c r="E40" s="92"/>
      <c r="F40" s="92"/>
      <c r="G40" s="92"/>
      <c r="H40" s="92"/>
      <c r="I40" s="92"/>
      <c r="J40" s="92"/>
      <c r="K40" s="92"/>
      <c r="L40" s="92"/>
      <c r="M40" s="92"/>
      <c r="N40" s="92"/>
      <c r="O40" s="92"/>
      <c r="P40" s="92"/>
    </row>
    <row r="41" spans="1:16" ht="12.75" customHeight="1">
      <c r="A41" s="3" t="s">
        <v>21</v>
      </c>
      <c r="B41" s="84">
        <v>6022</v>
      </c>
      <c r="C41" s="84">
        <v>151617</v>
      </c>
      <c r="D41" s="84">
        <v>22480</v>
      </c>
      <c r="E41" s="84">
        <v>248</v>
      </c>
      <c r="F41" s="84">
        <v>3033</v>
      </c>
      <c r="G41" s="84">
        <v>7808</v>
      </c>
      <c r="H41" s="84">
        <v>798</v>
      </c>
      <c r="I41" s="84">
        <v>-281</v>
      </c>
      <c r="J41" s="84">
        <v>46</v>
      </c>
      <c r="K41" s="84">
        <v>91</v>
      </c>
      <c r="L41" s="84">
        <v>173</v>
      </c>
      <c r="M41" s="84">
        <v>130</v>
      </c>
      <c r="N41" s="84">
        <v>6126</v>
      </c>
      <c r="O41" s="84">
        <v>154559</v>
      </c>
      <c r="P41" s="84">
        <v>22555</v>
      </c>
    </row>
    <row r="42" spans="1:16" ht="12.75" customHeight="1">
      <c r="A42" s="3" t="s">
        <v>22</v>
      </c>
      <c r="B42" s="84">
        <v>2762</v>
      </c>
      <c r="C42" s="84">
        <v>53769</v>
      </c>
      <c r="D42" s="84">
        <v>12517</v>
      </c>
      <c r="E42" s="84">
        <v>1066</v>
      </c>
      <c r="F42" s="84">
        <v>21058</v>
      </c>
      <c r="G42" s="84">
        <v>16571</v>
      </c>
      <c r="H42" s="84">
        <v>580</v>
      </c>
      <c r="I42" s="84">
        <v>126</v>
      </c>
      <c r="J42" s="84">
        <v>27</v>
      </c>
      <c r="K42" s="84">
        <v>114</v>
      </c>
      <c r="L42" s="84">
        <v>330</v>
      </c>
      <c r="M42" s="84">
        <v>176</v>
      </c>
      <c r="N42" s="84">
        <v>3227</v>
      </c>
      <c r="O42" s="84">
        <v>75174</v>
      </c>
      <c r="P42" s="84">
        <v>18873</v>
      </c>
    </row>
    <row r="43" spans="1:16" ht="12.75" customHeight="1">
      <c r="A43" s="3" t="s">
        <v>20</v>
      </c>
      <c r="B43" s="84">
        <v>2557</v>
      </c>
      <c r="C43" s="84">
        <v>58759</v>
      </c>
      <c r="D43" s="84">
        <v>16258</v>
      </c>
      <c r="E43" s="84">
        <v>740</v>
      </c>
      <c r="F43" s="84">
        <v>10808</v>
      </c>
      <c r="G43" s="84">
        <v>11938</v>
      </c>
      <c r="H43" s="84">
        <v>593</v>
      </c>
      <c r="I43" s="84">
        <v>1490</v>
      </c>
      <c r="J43" s="84">
        <v>77</v>
      </c>
      <c r="K43" s="84">
        <v>55</v>
      </c>
      <c r="L43" s="84">
        <v>212</v>
      </c>
      <c r="M43" s="84">
        <v>1000</v>
      </c>
      <c r="N43" s="84">
        <v>2961</v>
      </c>
      <c r="O43" s="84">
        <v>71440</v>
      </c>
      <c r="P43" s="84">
        <v>17838</v>
      </c>
    </row>
    <row r="44" spans="1:16" ht="12.75" customHeight="1">
      <c r="A44" s="3" t="s">
        <v>23</v>
      </c>
      <c r="B44" s="84">
        <v>1993</v>
      </c>
      <c r="C44" s="84">
        <v>43843</v>
      </c>
      <c r="D44" s="84">
        <v>21759</v>
      </c>
      <c r="E44" s="84">
        <v>93</v>
      </c>
      <c r="F44" s="84">
        <v>925</v>
      </c>
      <c r="G44" s="84">
        <v>4538</v>
      </c>
      <c r="H44" s="84">
        <v>224</v>
      </c>
      <c r="I44" s="84">
        <v>-47</v>
      </c>
      <c r="J44" s="84">
        <v>7</v>
      </c>
      <c r="K44" s="84">
        <v>39</v>
      </c>
      <c r="L44" s="84">
        <v>15</v>
      </c>
      <c r="M44" s="84">
        <v>0</v>
      </c>
      <c r="N44" s="84">
        <v>2016</v>
      </c>
      <c r="O44" s="84">
        <v>44756</v>
      </c>
      <c r="P44" s="84">
        <v>21919</v>
      </c>
    </row>
    <row r="45" spans="1:16" ht="12.75" customHeight="1">
      <c r="A45" s="3" t="s">
        <v>188</v>
      </c>
      <c r="B45" s="84">
        <v>1259</v>
      </c>
      <c r="C45" s="84">
        <v>23752</v>
      </c>
      <c r="D45" s="84">
        <v>14169</v>
      </c>
      <c r="E45" s="84">
        <v>410</v>
      </c>
      <c r="F45" s="84">
        <v>7012</v>
      </c>
      <c r="G45" s="84">
        <v>17002</v>
      </c>
      <c r="H45" s="84">
        <v>605</v>
      </c>
      <c r="I45" s="84">
        <v>517</v>
      </c>
      <c r="J45" s="84">
        <v>165</v>
      </c>
      <c r="K45" s="84">
        <v>55</v>
      </c>
      <c r="L45" s="84">
        <v>249</v>
      </c>
      <c r="M45" s="84">
        <v>129</v>
      </c>
      <c r="N45" s="84">
        <v>1434</v>
      </c>
      <c r="O45" s="84">
        <v>31587</v>
      </c>
      <c r="P45" s="84">
        <v>19073</v>
      </c>
    </row>
    <row r="46" spans="1:16" ht="12.75" customHeight="1">
      <c r="A46" s="3" t="s">
        <v>24</v>
      </c>
      <c r="B46" s="84">
        <v>1300</v>
      </c>
      <c r="C46" s="84">
        <v>30091</v>
      </c>
      <c r="D46" s="84">
        <v>17706</v>
      </c>
      <c r="E46" s="84">
        <v>338</v>
      </c>
      <c r="F46" s="84">
        <v>5744</v>
      </c>
      <c r="G46" s="84">
        <v>15091</v>
      </c>
      <c r="H46" s="84">
        <v>343</v>
      </c>
      <c r="I46" s="84">
        <v>-57</v>
      </c>
      <c r="J46" s="84">
        <v>80</v>
      </c>
      <c r="K46" s="84">
        <v>35</v>
      </c>
      <c r="L46" s="84">
        <v>53</v>
      </c>
      <c r="M46" s="84">
        <v>188</v>
      </c>
      <c r="N46" s="84">
        <v>1431</v>
      </c>
      <c r="O46" s="84">
        <v>35733</v>
      </c>
      <c r="P46" s="84">
        <v>20808</v>
      </c>
    </row>
    <row r="47" spans="1:16" ht="12.75" customHeight="1">
      <c r="A47" s="3" t="s">
        <v>25</v>
      </c>
      <c r="B47" s="84">
        <v>1334</v>
      </c>
      <c r="C47" s="84">
        <v>101120</v>
      </c>
      <c r="D47" s="84">
        <v>31499</v>
      </c>
      <c r="E47" s="84">
        <v>45</v>
      </c>
      <c r="F47" s="84">
        <v>333</v>
      </c>
      <c r="G47" s="84">
        <v>3341</v>
      </c>
      <c r="H47" s="84">
        <v>237</v>
      </c>
      <c r="I47" s="84">
        <v>-14</v>
      </c>
      <c r="J47" s="84">
        <v>30</v>
      </c>
      <c r="K47" s="84">
        <v>22</v>
      </c>
      <c r="L47" s="84">
        <v>43</v>
      </c>
      <c r="M47" s="84">
        <v>94</v>
      </c>
      <c r="N47" s="84">
        <v>1349</v>
      </c>
      <c r="O47" s="84">
        <v>101490</v>
      </c>
      <c r="P47" s="84">
        <v>31513</v>
      </c>
    </row>
    <row r="48" spans="1:16" ht="12.75" customHeight="1">
      <c r="A48" s="3" t="s">
        <v>240</v>
      </c>
      <c r="B48" s="84">
        <v>1327</v>
      </c>
      <c r="C48" s="84">
        <v>38209</v>
      </c>
      <c r="D48" s="84">
        <v>28243</v>
      </c>
      <c r="E48" s="84">
        <v>33</v>
      </c>
      <c r="F48" s="84">
        <v>473</v>
      </c>
      <c r="G48" s="84">
        <v>7009</v>
      </c>
      <c r="H48" s="84">
        <v>201</v>
      </c>
      <c r="I48" s="84">
        <v>50</v>
      </c>
      <c r="J48" s="84">
        <v>49</v>
      </c>
      <c r="K48" s="84">
        <v>10</v>
      </c>
      <c r="L48" s="84">
        <v>16</v>
      </c>
      <c r="M48" s="84">
        <v>242</v>
      </c>
      <c r="N48" s="84">
        <v>1343</v>
      </c>
      <c r="O48" s="84">
        <v>38789</v>
      </c>
      <c r="P48" s="84">
        <v>28247</v>
      </c>
    </row>
    <row r="49" spans="1:16" ht="12.75" customHeight="1">
      <c r="A49" s="3" t="s">
        <v>26</v>
      </c>
      <c r="B49" s="84">
        <v>966</v>
      </c>
      <c r="C49" s="84">
        <v>32816</v>
      </c>
      <c r="D49" s="84">
        <v>32457</v>
      </c>
      <c r="E49" s="84">
        <v>321</v>
      </c>
      <c r="F49" s="84">
        <v>6724</v>
      </c>
      <c r="G49" s="84">
        <v>20356</v>
      </c>
      <c r="H49" s="84">
        <v>300</v>
      </c>
      <c r="I49" s="84">
        <v>933</v>
      </c>
      <c r="J49" s="84">
        <v>98</v>
      </c>
      <c r="K49" s="84">
        <v>33</v>
      </c>
      <c r="L49" s="84">
        <v>217</v>
      </c>
      <c r="M49" s="84">
        <v>1680</v>
      </c>
      <c r="N49" s="84">
        <v>1143</v>
      </c>
      <c r="O49" s="84">
        <v>40701</v>
      </c>
      <c r="P49" s="84">
        <v>32854</v>
      </c>
    </row>
    <row r="50" spans="1:16" ht="12.75" customHeight="1">
      <c r="A50" s="3" t="s">
        <v>11</v>
      </c>
      <c r="B50" s="84">
        <v>1091</v>
      </c>
      <c r="C50" s="84">
        <v>32049</v>
      </c>
      <c r="D50" s="84">
        <v>29085</v>
      </c>
      <c r="E50" s="84">
        <v>110</v>
      </c>
      <c r="F50" s="84">
        <v>1053</v>
      </c>
      <c r="G50" s="84">
        <v>6675</v>
      </c>
      <c r="H50" s="84">
        <v>327</v>
      </c>
      <c r="I50" s="84">
        <v>-33</v>
      </c>
      <c r="J50" s="84">
        <v>30</v>
      </c>
      <c r="K50" s="84">
        <v>16</v>
      </c>
      <c r="L50" s="84">
        <v>136</v>
      </c>
      <c r="M50" s="84">
        <v>1022</v>
      </c>
      <c r="N50" s="84">
        <v>1134</v>
      </c>
      <c r="O50" s="84">
        <v>33321</v>
      </c>
      <c r="P50" s="84">
        <v>28712</v>
      </c>
    </row>
    <row r="51" spans="1:16" s="13" customFormat="1" ht="12.75" customHeight="1">
      <c r="A51" s="14" t="s">
        <v>15</v>
      </c>
      <c r="B51" s="84">
        <v>7247</v>
      </c>
      <c r="C51" s="84">
        <v>182021</v>
      </c>
      <c r="D51" s="84">
        <v>21252</v>
      </c>
      <c r="E51" s="84">
        <v>1018</v>
      </c>
      <c r="F51" s="84">
        <v>14930</v>
      </c>
      <c r="G51" s="84">
        <v>12378</v>
      </c>
      <c r="H51" s="84">
        <v>1498</v>
      </c>
      <c r="I51" s="84">
        <v>1381</v>
      </c>
      <c r="J51" s="84">
        <v>49</v>
      </c>
      <c r="K51" s="84">
        <v>123</v>
      </c>
      <c r="L51" s="84">
        <v>357</v>
      </c>
      <c r="M51" s="84">
        <v>332</v>
      </c>
      <c r="N51" s="84">
        <v>7671</v>
      </c>
      <c r="O51" s="84">
        <v>198676</v>
      </c>
      <c r="P51" s="84">
        <v>22209</v>
      </c>
    </row>
    <row r="52" spans="1:16" s="13" customFormat="1" ht="12.75" customHeight="1">
      <c r="A52" s="12" t="s">
        <v>70</v>
      </c>
      <c r="B52" s="85">
        <v>29465</v>
      </c>
      <c r="C52" s="85">
        <v>798536</v>
      </c>
      <c r="D52" s="85">
        <v>21528</v>
      </c>
      <c r="E52" s="85">
        <v>4923</v>
      </c>
      <c r="F52" s="85">
        <v>83000</v>
      </c>
      <c r="G52" s="85">
        <v>14353</v>
      </c>
      <c r="H52" s="85">
        <v>6213</v>
      </c>
      <c r="I52" s="85">
        <v>5227</v>
      </c>
      <c r="J52" s="85">
        <v>54</v>
      </c>
      <c r="K52" s="85">
        <v>650</v>
      </c>
      <c r="L52" s="85">
        <v>2000</v>
      </c>
      <c r="M52" s="85">
        <v>228</v>
      </c>
      <c r="N52" s="85">
        <v>31728</v>
      </c>
      <c r="O52" s="85">
        <v>888751</v>
      </c>
      <c r="P52" s="85">
        <v>22788</v>
      </c>
    </row>
    <row r="53" spans="1:16" ht="12.75" customHeight="1">
      <c r="A53" s="2" t="s">
        <v>79</v>
      </c>
      <c r="B53" s="92"/>
      <c r="C53" s="92"/>
      <c r="D53" s="92"/>
      <c r="E53" s="92"/>
      <c r="F53" s="92"/>
      <c r="G53" s="92"/>
      <c r="H53" s="92"/>
      <c r="I53" s="92"/>
      <c r="J53" s="92"/>
      <c r="K53" s="92"/>
      <c r="L53" s="92"/>
      <c r="M53" s="92"/>
      <c r="N53" s="92"/>
      <c r="O53" s="92"/>
      <c r="P53" s="92"/>
    </row>
    <row r="54" spans="1:16" ht="12.75" customHeight="1">
      <c r="A54" s="6" t="s">
        <v>16</v>
      </c>
      <c r="B54" s="92"/>
      <c r="C54" s="92"/>
      <c r="D54" s="92"/>
      <c r="E54" s="92"/>
      <c r="F54" s="92"/>
      <c r="G54" s="92"/>
      <c r="H54" s="92"/>
      <c r="I54" s="92"/>
      <c r="J54" s="92"/>
      <c r="K54" s="92"/>
      <c r="L54" s="92"/>
      <c r="M54" s="92"/>
      <c r="N54" s="92"/>
      <c r="O54" s="92"/>
      <c r="P54" s="92"/>
    </row>
    <row r="55" spans="1:16" ht="12.75" customHeight="1">
      <c r="A55" s="10" t="s">
        <v>237</v>
      </c>
      <c r="B55" s="84">
        <v>122434</v>
      </c>
      <c r="C55" s="84">
        <v>7902249</v>
      </c>
      <c r="D55" s="84">
        <v>51610</v>
      </c>
      <c r="E55" s="84">
        <v>18556</v>
      </c>
      <c r="F55" s="84">
        <v>471059</v>
      </c>
      <c r="G55" s="84">
        <v>11127</v>
      </c>
      <c r="H55" s="84">
        <v>81400</v>
      </c>
      <c r="I55" s="84">
        <v>290109</v>
      </c>
      <c r="J55" s="84">
        <v>171</v>
      </c>
      <c r="K55" s="91">
        <v>16615</v>
      </c>
      <c r="L55" s="91">
        <v>166162</v>
      </c>
      <c r="M55" s="91">
        <v>886</v>
      </c>
      <c r="N55" s="84">
        <v>133747</v>
      </c>
      <c r="O55" s="84">
        <v>8829627</v>
      </c>
      <c r="P55" s="84">
        <v>51169</v>
      </c>
    </row>
    <row r="56" spans="1:16" ht="12.75" customHeight="1">
      <c r="A56" s="10" t="s">
        <v>7</v>
      </c>
      <c r="B56" s="84">
        <v>115378</v>
      </c>
      <c r="C56" s="84">
        <v>4999264</v>
      </c>
      <c r="D56" s="84">
        <v>36289</v>
      </c>
      <c r="E56" s="84">
        <v>16436</v>
      </c>
      <c r="F56" s="84">
        <v>241966</v>
      </c>
      <c r="G56" s="84">
        <v>7718</v>
      </c>
      <c r="H56" s="84">
        <v>60896</v>
      </c>
      <c r="I56" s="84">
        <v>45295</v>
      </c>
      <c r="J56" s="84">
        <v>109</v>
      </c>
      <c r="K56" s="91">
        <v>3814</v>
      </c>
      <c r="L56" s="91">
        <v>9522</v>
      </c>
      <c r="M56" s="91">
        <v>44</v>
      </c>
      <c r="N56" s="84">
        <v>121815</v>
      </c>
      <c r="O56" s="84">
        <v>5296154</v>
      </c>
      <c r="P56" s="84">
        <v>35730</v>
      </c>
    </row>
    <row r="57" spans="1:16" ht="12.75" customHeight="1">
      <c r="A57" s="3" t="s">
        <v>188</v>
      </c>
      <c r="B57" s="84">
        <v>79630</v>
      </c>
      <c r="C57" s="84">
        <v>2486176</v>
      </c>
      <c r="D57" s="84">
        <v>25880</v>
      </c>
      <c r="E57" s="84">
        <v>11048</v>
      </c>
      <c r="F57" s="84">
        <v>120016</v>
      </c>
      <c r="G57" s="84">
        <v>8318</v>
      </c>
      <c r="H57" s="84">
        <v>61270</v>
      </c>
      <c r="I57" s="84">
        <v>90797</v>
      </c>
      <c r="J57" s="84">
        <v>304</v>
      </c>
      <c r="K57" s="91">
        <v>2980</v>
      </c>
      <c r="L57" s="91">
        <v>7076</v>
      </c>
      <c r="M57" s="91">
        <v>74</v>
      </c>
      <c r="N57" s="84">
        <v>88360</v>
      </c>
      <c r="O57" s="84">
        <v>2704146</v>
      </c>
      <c r="P57" s="84">
        <v>24824</v>
      </c>
    </row>
    <row r="58" spans="1:16" ht="12.75" customHeight="1">
      <c r="A58" s="3" t="s">
        <v>8</v>
      </c>
      <c r="B58" s="84">
        <v>36943</v>
      </c>
      <c r="C58" s="84">
        <v>2505583</v>
      </c>
      <c r="D58" s="84">
        <v>52499</v>
      </c>
      <c r="E58" s="84">
        <v>4403</v>
      </c>
      <c r="F58" s="84">
        <v>131841</v>
      </c>
      <c r="G58" s="84">
        <v>5500</v>
      </c>
      <c r="H58" s="84">
        <v>23810</v>
      </c>
      <c r="I58" s="84">
        <v>127078</v>
      </c>
      <c r="J58" s="84">
        <v>200</v>
      </c>
      <c r="K58" s="91">
        <v>3767</v>
      </c>
      <c r="L58" s="91">
        <v>36000</v>
      </c>
      <c r="M58" s="91">
        <v>468</v>
      </c>
      <c r="N58" s="84">
        <v>40067</v>
      </c>
      <c r="O58" s="84">
        <v>2800834</v>
      </c>
      <c r="P58" s="84">
        <v>52637</v>
      </c>
    </row>
    <row r="59" spans="1:16" ht="12.75" customHeight="1">
      <c r="A59" s="3" t="s">
        <v>9</v>
      </c>
      <c r="B59" s="84">
        <v>36345</v>
      </c>
      <c r="C59" s="84">
        <v>1663709</v>
      </c>
      <c r="D59" s="84">
        <v>41918</v>
      </c>
      <c r="E59" s="84">
        <v>1499</v>
      </c>
      <c r="F59" s="84">
        <v>19858</v>
      </c>
      <c r="G59" s="84">
        <v>5030</v>
      </c>
      <c r="H59" s="84">
        <v>12783</v>
      </c>
      <c r="I59" s="84">
        <v>9846</v>
      </c>
      <c r="J59" s="84">
        <v>86</v>
      </c>
      <c r="K59" s="91">
        <v>615</v>
      </c>
      <c r="L59" s="91">
        <v>1789</v>
      </c>
      <c r="M59" s="91">
        <v>163</v>
      </c>
      <c r="N59" s="84">
        <v>37095</v>
      </c>
      <c r="O59" s="84">
        <v>1695322</v>
      </c>
      <c r="P59" s="84">
        <v>41684</v>
      </c>
    </row>
    <row r="60" spans="1:16" ht="12.75" customHeight="1">
      <c r="A60" s="3" t="s">
        <v>10</v>
      </c>
      <c r="B60" s="84">
        <v>21225</v>
      </c>
      <c r="C60" s="84">
        <v>1062142</v>
      </c>
      <c r="D60" s="84">
        <v>43959</v>
      </c>
      <c r="E60" s="84">
        <v>1939</v>
      </c>
      <c r="F60" s="84">
        <v>41911</v>
      </c>
      <c r="G60" s="84">
        <v>3908</v>
      </c>
      <c r="H60" s="84">
        <v>18149</v>
      </c>
      <c r="I60" s="84">
        <v>33780</v>
      </c>
      <c r="J60" s="84">
        <v>419</v>
      </c>
      <c r="K60" s="91">
        <v>1525</v>
      </c>
      <c r="L60" s="91">
        <v>4515</v>
      </c>
      <c r="M60" s="91">
        <v>103</v>
      </c>
      <c r="N60" s="84">
        <v>23216</v>
      </c>
      <c r="O60" s="84">
        <v>1142431</v>
      </c>
      <c r="P60" s="84">
        <v>41915</v>
      </c>
    </row>
    <row r="61" spans="1:16" ht="12.75" customHeight="1">
      <c r="A61" s="3" t="s">
        <v>11</v>
      </c>
      <c r="B61" s="84">
        <v>18009</v>
      </c>
      <c r="C61" s="84">
        <v>784321</v>
      </c>
      <c r="D61" s="84">
        <v>37592</v>
      </c>
      <c r="E61" s="84">
        <v>2121</v>
      </c>
      <c r="F61" s="84">
        <v>31195</v>
      </c>
      <c r="G61" s="84">
        <v>5621</v>
      </c>
      <c r="H61" s="84">
        <v>9215</v>
      </c>
      <c r="I61" s="84">
        <v>1081</v>
      </c>
      <c r="J61" s="84">
        <v>100</v>
      </c>
      <c r="K61" s="91">
        <v>503</v>
      </c>
      <c r="L61" s="91">
        <v>2417</v>
      </c>
      <c r="M61" s="91">
        <v>193</v>
      </c>
      <c r="N61" s="84">
        <v>18805</v>
      </c>
      <c r="O61" s="84">
        <v>819139</v>
      </c>
      <c r="P61" s="84">
        <v>37058</v>
      </c>
    </row>
    <row r="62" spans="1:16" ht="12.75" customHeight="1">
      <c r="A62" s="3" t="s">
        <v>13</v>
      </c>
      <c r="B62" s="84">
        <v>16473</v>
      </c>
      <c r="C62" s="84">
        <v>653193</v>
      </c>
      <c r="D62" s="84">
        <v>36616</v>
      </c>
      <c r="E62" s="84">
        <v>1441</v>
      </c>
      <c r="F62" s="84">
        <v>12582</v>
      </c>
      <c r="G62" s="84">
        <v>3509</v>
      </c>
      <c r="H62" s="84">
        <v>12209</v>
      </c>
      <c r="I62" s="84">
        <v>18593</v>
      </c>
      <c r="J62" s="84">
        <v>300</v>
      </c>
      <c r="K62" s="91">
        <v>841</v>
      </c>
      <c r="L62" s="91">
        <v>3476</v>
      </c>
      <c r="M62" s="91">
        <v>70</v>
      </c>
      <c r="N62" s="84">
        <v>17797</v>
      </c>
      <c r="O62" s="84">
        <v>687789</v>
      </c>
      <c r="P62" s="84">
        <v>35284</v>
      </c>
    </row>
    <row r="63" spans="1:16" ht="12.75" customHeight="1">
      <c r="A63" s="3" t="s">
        <v>12</v>
      </c>
      <c r="B63" s="84">
        <v>14848</v>
      </c>
      <c r="C63" s="84">
        <v>414771</v>
      </c>
      <c r="D63" s="84">
        <v>21152</v>
      </c>
      <c r="E63" s="84">
        <v>2898</v>
      </c>
      <c r="F63" s="84">
        <v>35354</v>
      </c>
      <c r="G63" s="84">
        <v>11162</v>
      </c>
      <c r="H63" s="84">
        <v>7438</v>
      </c>
      <c r="I63" s="84">
        <v>12835</v>
      </c>
      <c r="J63" s="84">
        <v>160</v>
      </c>
      <c r="K63" s="91">
        <v>470</v>
      </c>
      <c r="L63" s="91">
        <v>1852</v>
      </c>
      <c r="M63" s="91">
        <v>127</v>
      </c>
      <c r="N63" s="84">
        <v>16554</v>
      </c>
      <c r="O63" s="84">
        <v>464729</v>
      </c>
      <c r="P63" s="84">
        <v>21449</v>
      </c>
    </row>
    <row r="64" spans="1:16" ht="12.75" customHeight="1">
      <c r="A64" s="3" t="s">
        <v>19</v>
      </c>
      <c r="B64" s="84">
        <v>12420</v>
      </c>
      <c r="C64" s="84">
        <v>795003</v>
      </c>
      <c r="D64" s="84">
        <v>45054</v>
      </c>
      <c r="E64" s="84">
        <v>1743</v>
      </c>
      <c r="F64" s="84">
        <v>33330</v>
      </c>
      <c r="G64" s="84">
        <v>4888</v>
      </c>
      <c r="H64" s="84">
        <v>8014</v>
      </c>
      <c r="I64" s="84">
        <v>35750</v>
      </c>
      <c r="J64" s="84">
        <v>150</v>
      </c>
      <c r="K64" s="91">
        <v>1827</v>
      </c>
      <c r="L64" s="91">
        <v>17510</v>
      </c>
      <c r="M64" s="91">
        <v>581</v>
      </c>
      <c r="N64" s="84">
        <v>13557</v>
      </c>
      <c r="O64" s="84">
        <v>881769</v>
      </c>
      <c r="P64" s="84">
        <v>44270</v>
      </c>
    </row>
    <row r="65" spans="1:16" s="17" customFormat="1" ht="12.75" customHeight="1">
      <c r="A65" s="14" t="s">
        <v>15</v>
      </c>
      <c r="B65" s="84">
        <v>253646</v>
      </c>
      <c r="C65" s="84">
        <v>10974777</v>
      </c>
      <c r="D65" s="84">
        <v>34294</v>
      </c>
      <c r="E65" s="84">
        <v>35367</v>
      </c>
      <c r="F65" s="84">
        <v>615253</v>
      </c>
      <c r="G65" s="84">
        <v>9003</v>
      </c>
      <c r="H65" s="84">
        <v>134636</v>
      </c>
      <c r="I65" s="84">
        <v>328579</v>
      </c>
      <c r="J65" s="84">
        <v>190</v>
      </c>
      <c r="K65" s="91">
        <v>13479</v>
      </c>
      <c r="L65" s="91">
        <v>75015</v>
      </c>
      <c r="M65" s="91">
        <v>227</v>
      </c>
      <c r="N65" s="84">
        <v>273182</v>
      </c>
      <c r="O65" s="84">
        <v>11993622</v>
      </c>
      <c r="P65" s="84">
        <v>34052</v>
      </c>
    </row>
    <row r="66" spans="1:16" s="17" customFormat="1" ht="12.75" customHeight="1">
      <c r="A66" s="5" t="s">
        <v>70</v>
      </c>
      <c r="B66" s="89">
        <v>736252</v>
      </c>
      <c r="C66" s="89">
        <v>34594454</v>
      </c>
      <c r="D66" s="89">
        <v>37043</v>
      </c>
      <c r="E66" s="89">
        <v>99462</v>
      </c>
      <c r="F66" s="89">
        <v>1793903</v>
      </c>
      <c r="G66" s="89">
        <v>8606</v>
      </c>
      <c r="H66" s="89">
        <v>434624</v>
      </c>
      <c r="I66" s="89">
        <v>1005451</v>
      </c>
      <c r="J66" s="89">
        <v>184</v>
      </c>
      <c r="K66" s="93">
        <v>46888</v>
      </c>
      <c r="L66" s="93">
        <v>327109</v>
      </c>
      <c r="M66" s="93">
        <v>287</v>
      </c>
      <c r="N66" s="89">
        <v>794305</v>
      </c>
      <c r="O66" s="89">
        <v>37721075</v>
      </c>
      <c r="P66" s="89">
        <v>36518</v>
      </c>
    </row>
    <row r="67" ht="12.75" customHeight="1"/>
    <row r="68" spans="1:16" ht="12.75" customHeight="1">
      <c r="A68" s="190" t="s">
        <v>321</v>
      </c>
      <c r="B68" s="190"/>
      <c r="C68" s="190"/>
      <c r="D68" s="190"/>
      <c r="E68" s="190"/>
      <c r="F68" s="190"/>
      <c r="G68" s="190"/>
      <c r="H68" s="190"/>
      <c r="I68" s="190"/>
      <c r="J68" s="190"/>
      <c r="K68" s="190"/>
      <c r="L68" s="190"/>
      <c r="M68" s="190"/>
      <c r="N68" s="190"/>
      <c r="O68" s="190"/>
      <c r="P68" s="190"/>
    </row>
    <row r="69" spans="1:16" ht="12.75" customHeight="1">
      <c r="A69" s="190" t="s">
        <v>186</v>
      </c>
      <c r="B69" s="190"/>
      <c r="C69" s="190"/>
      <c r="D69" s="190"/>
      <c r="E69" s="190"/>
      <c r="F69" s="190"/>
      <c r="G69" s="190"/>
      <c r="H69" s="190"/>
      <c r="I69" s="190"/>
      <c r="J69" s="190"/>
      <c r="K69" s="190"/>
      <c r="L69" s="190"/>
      <c r="M69" s="190"/>
      <c r="N69" s="190"/>
      <c r="O69" s="190"/>
      <c r="P69" s="190"/>
    </row>
    <row r="70" spans="1:16" ht="12.75" customHeight="1">
      <c r="A70" s="196" t="s">
        <v>189</v>
      </c>
      <c r="B70" s="196"/>
      <c r="C70" s="196"/>
      <c r="D70" s="196"/>
      <c r="E70" s="196"/>
      <c r="F70" s="196"/>
      <c r="G70" s="196"/>
      <c r="H70" s="196"/>
      <c r="I70" s="196"/>
      <c r="J70" s="196"/>
      <c r="K70" s="196"/>
      <c r="L70" s="196"/>
      <c r="M70" s="196"/>
      <c r="N70" s="196"/>
      <c r="O70" s="196"/>
      <c r="P70" s="196"/>
    </row>
    <row r="71" spans="1:16" ht="12.75" customHeight="1">
      <c r="A71" s="197" t="s">
        <v>227</v>
      </c>
      <c r="B71" s="197"/>
      <c r="C71" s="197"/>
      <c r="D71" s="197"/>
      <c r="E71" s="197"/>
      <c r="F71" s="197"/>
      <c r="G71" s="197"/>
      <c r="H71" s="197"/>
      <c r="I71" s="197"/>
      <c r="J71" s="197"/>
      <c r="K71" s="197"/>
      <c r="L71" s="197"/>
      <c r="M71" s="197"/>
      <c r="N71" s="197"/>
      <c r="O71" s="197"/>
      <c r="P71" s="197"/>
    </row>
    <row r="72" spans="1:16" ht="12.75" customHeight="1">
      <c r="A72" s="190" t="s">
        <v>233</v>
      </c>
      <c r="B72" s="190"/>
      <c r="C72" s="190"/>
      <c r="D72" s="190"/>
      <c r="E72" s="190"/>
      <c r="F72" s="190"/>
      <c r="G72" s="190"/>
      <c r="H72" s="190"/>
      <c r="I72" s="190"/>
      <c r="J72" s="190"/>
      <c r="K72" s="190"/>
      <c r="L72" s="190"/>
      <c r="M72" s="190"/>
      <c r="N72" s="190"/>
      <c r="O72" s="190"/>
      <c r="P72" s="190"/>
    </row>
    <row r="73" spans="1:16" ht="12.75" customHeight="1">
      <c r="A73" s="190" t="s">
        <v>185</v>
      </c>
      <c r="B73" s="190"/>
      <c r="C73" s="190"/>
      <c r="D73" s="190"/>
      <c r="E73" s="190"/>
      <c r="F73" s="190"/>
      <c r="G73" s="190"/>
      <c r="H73" s="190"/>
      <c r="I73" s="190"/>
      <c r="J73" s="190"/>
      <c r="K73" s="190"/>
      <c r="L73" s="190"/>
      <c r="M73" s="190"/>
      <c r="N73" s="190"/>
      <c r="O73" s="190"/>
      <c r="P73" s="190"/>
    </row>
    <row r="74" spans="1:16" ht="12.75" customHeight="1">
      <c r="A74" s="191" t="s">
        <v>277</v>
      </c>
      <c r="B74" s="191"/>
      <c r="C74" s="191"/>
      <c r="D74" s="191"/>
      <c r="E74" s="191"/>
      <c r="F74" s="191"/>
      <c r="G74" s="191"/>
      <c r="H74" s="191"/>
      <c r="I74" s="191"/>
      <c r="J74" s="191"/>
      <c r="K74" s="191"/>
      <c r="L74" s="191"/>
      <c r="M74" s="191"/>
      <c r="N74" s="191"/>
      <c r="O74" s="191"/>
      <c r="P74" s="191"/>
    </row>
    <row r="75" ht="12.75" customHeight="1">
      <c r="L75" s="32"/>
    </row>
    <row r="76" spans="1:12" ht="12.75" customHeight="1">
      <c r="A76" s="112" t="s">
        <v>295</v>
      </c>
      <c r="L76" s="32"/>
    </row>
    <row r="77" ht="12.75" customHeight="1">
      <c r="L77" s="32"/>
    </row>
    <row r="78" ht="12.75" customHeight="1">
      <c r="L78" s="32"/>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sheet="1" objects="1" scenarios="1"/>
  <mergeCells count="14">
    <mergeCell ref="A74:P74"/>
    <mergeCell ref="A2:E2"/>
    <mergeCell ref="A68:P68"/>
    <mergeCell ref="A69:P69"/>
    <mergeCell ref="A70:P70"/>
    <mergeCell ref="A71:P71"/>
    <mergeCell ref="K8:M8"/>
    <mergeCell ref="N8:P8"/>
    <mergeCell ref="A3:D3"/>
    <mergeCell ref="B8:D8"/>
    <mergeCell ref="E8:G8"/>
    <mergeCell ref="H8:J8"/>
    <mergeCell ref="A72:P72"/>
    <mergeCell ref="A73:P73"/>
  </mergeCells>
  <hyperlinks>
    <hyperlink ref="A76"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22.7109375" style="2" customWidth="1"/>
    <col min="2" max="3" width="12.00390625" style="2" customWidth="1"/>
    <col min="4" max="4" width="13.7109375" style="2" customWidth="1"/>
    <col min="5" max="6" width="12.00390625" style="2" customWidth="1"/>
    <col min="7" max="7" width="13.7109375" style="2" customWidth="1"/>
    <col min="8" max="9" width="12.00390625" style="2" customWidth="1"/>
    <col min="10" max="10" width="13.7109375" style="2" customWidth="1"/>
    <col min="11" max="12" width="12.00390625" style="2" customWidth="1"/>
    <col min="13" max="13" width="13.7109375" style="2" customWidth="1"/>
    <col min="14" max="15" width="12.00390625" style="2" customWidth="1"/>
    <col min="16" max="16" width="13.71093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ht="12.75">
      <c r="A4" s="53"/>
    </row>
    <row r="5" ht="15">
      <c r="A5" s="55" t="s">
        <v>176</v>
      </c>
    </row>
    <row r="6" ht="15">
      <c r="A6" s="55"/>
    </row>
    <row r="7" ht="22.5" customHeight="1">
      <c r="A7" s="56" t="s">
        <v>190</v>
      </c>
    </row>
    <row r="8" spans="2:16" s="129" customFormat="1" ht="29.25" customHeight="1">
      <c r="B8" s="192" t="s">
        <v>147</v>
      </c>
      <c r="C8" s="192"/>
      <c r="D8" s="192"/>
      <c r="E8" s="192" t="s">
        <v>150</v>
      </c>
      <c r="F8" s="192"/>
      <c r="G8" s="192"/>
      <c r="H8" s="192" t="s">
        <v>213</v>
      </c>
      <c r="I8" s="192"/>
      <c r="J8" s="192"/>
      <c r="K8" s="192" t="s">
        <v>315</v>
      </c>
      <c r="L8" s="192"/>
      <c r="M8" s="192"/>
      <c r="N8" s="192" t="s">
        <v>316</v>
      </c>
      <c r="O8" s="192"/>
      <c r="P8" s="192"/>
    </row>
    <row r="9" spans="2:16" s="17"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13.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ht="13.5" customHeight="1">
      <c r="A11" s="4" t="s">
        <v>68</v>
      </c>
    </row>
    <row r="12" spans="1:16" ht="13.5" customHeight="1">
      <c r="A12" s="24" t="s">
        <v>318</v>
      </c>
      <c r="B12" s="94">
        <v>3200</v>
      </c>
      <c r="C12" s="94">
        <v>30419</v>
      </c>
      <c r="D12" s="94">
        <v>6979</v>
      </c>
      <c r="E12" s="94">
        <v>102</v>
      </c>
      <c r="F12" s="94">
        <v>511</v>
      </c>
      <c r="G12" s="94">
        <v>2022</v>
      </c>
      <c r="H12" s="94">
        <v>1068</v>
      </c>
      <c r="I12" s="94">
        <v>3676</v>
      </c>
      <c r="J12" s="94">
        <v>58</v>
      </c>
      <c r="K12" s="94">
        <v>33</v>
      </c>
      <c r="L12" s="94">
        <v>91</v>
      </c>
      <c r="M12" s="94">
        <v>164</v>
      </c>
      <c r="N12" s="94">
        <v>3310</v>
      </c>
      <c r="O12" s="94">
        <v>34655</v>
      </c>
      <c r="P12" s="94">
        <v>7250</v>
      </c>
    </row>
    <row r="13" spans="1:16" ht="13.5" customHeight="1">
      <c r="A13" s="24" t="s">
        <v>93</v>
      </c>
      <c r="B13" s="94">
        <v>31164</v>
      </c>
      <c r="C13" s="94">
        <v>855384</v>
      </c>
      <c r="D13" s="94">
        <v>23833</v>
      </c>
      <c r="E13" s="94">
        <v>3271</v>
      </c>
      <c r="F13" s="94">
        <v>36676</v>
      </c>
      <c r="G13" s="94">
        <v>7432</v>
      </c>
      <c r="H13" s="94">
        <v>15422</v>
      </c>
      <c r="I13" s="94">
        <v>21011</v>
      </c>
      <c r="J13" s="94">
        <v>111</v>
      </c>
      <c r="K13" s="94">
        <v>646</v>
      </c>
      <c r="L13" s="94">
        <v>1047</v>
      </c>
      <c r="M13" s="94">
        <v>49</v>
      </c>
      <c r="N13" s="94">
        <v>32340</v>
      </c>
      <c r="O13" s="94">
        <v>914139</v>
      </c>
      <c r="P13" s="94">
        <v>24600</v>
      </c>
    </row>
    <row r="14" spans="1:16" ht="13.5" customHeight="1">
      <c r="A14" s="24" t="s">
        <v>54</v>
      </c>
      <c r="B14" s="94">
        <v>120599</v>
      </c>
      <c r="C14" s="94">
        <v>6610316</v>
      </c>
      <c r="D14" s="94">
        <v>49275</v>
      </c>
      <c r="E14" s="94">
        <v>17079</v>
      </c>
      <c r="F14" s="94">
        <v>263608</v>
      </c>
      <c r="G14" s="94">
        <v>8127</v>
      </c>
      <c r="H14" s="94">
        <v>73309</v>
      </c>
      <c r="I14" s="94">
        <v>51814</v>
      </c>
      <c r="J14" s="94">
        <v>179</v>
      </c>
      <c r="K14" s="94">
        <v>4791</v>
      </c>
      <c r="L14" s="94">
        <v>11493</v>
      </c>
      <c r="M14" s="94">
        <v>72</v>
      </c>
      <c r="N14" s="94">
        <v>125976</v>
      </c>
      <c r="O14" s="94">
        <v>6937232</v>
      </c>
      <c r="P14" s="94">
        <v>48679</v>
      </c>
    </row>
    <row r="15" spans="1:16" ht="13.5" customHeight="1">
      <c r="A15" s="24" t="s">
        <v>55</v>
      </c>
      <c r="B15" s="94">
        <v>84276</v>
      </c>
      <c r="C15" s="94">
        <v>6634486</v>
      </c>
      <c r="D15" s="94">
        <v>65713</v>
      </c>
      <c r="E15" s="94">
        <v>13496</v>
      </c>
      <c r="F15" s="94">
        <v>408055</v>
      </c>
      <c r="G15" s="94">
        <v>12773</v>
      </c>
      <c r="H15" s="94">
        <v>53899</v>
      </c>
      <c r="I15" s="94">
        <v>118627</v>
      </c>
      <c r="J15" s="94">
        <v>180</v>
      </c>
      <c r="K15" s="94">
        <v>6952</v>
      </c>
      <c r="L15" s="94">
        <v>37247</v>
      </c>
      <c r="M15" s="94">
        <v>180</v>
      </c>
      <c r="N15" s="94">
        <v>90087</v>
      </c>
      <c r="O15" s="94">
        <v>7198335</v>
      </c>
      <c r="P15" s="94">
        <v>64461</v>
      </c>
    </row>
    <row r="16" spans="1:16" ht="13.5" customHeight="1">
      <c r="A16" s="24" t="s">
        <v>56</v>
      </c>
      <c r="B16" s="94">
        <v>30118</v>
      </c>
      <c r="C16" s="94">
        <v>2665262</v>
      </c>
      <c r="D16" s="94">
        <v>65550</v>
      </c>
      <c r="E16" s="94">
        <v>5418</v>
      </c>
      <c r="F16" s="94">
        <v>192676</v>
      </c>
      <c r="G16" s="94">
        <v>13368</v>
      </c>
      <c r="H16" s="94">
        <v>21567</v>
      </c>
      <c r="I16" s="94">
        <v>87049</v>
      </c>
      <c r="J16" s="94">
        <v>234</v>
      </c>
      <c r="K16" s="94">
        <v>4077</v>
      </c>
      <c r="L16" s="94">
        <v>39199</v>
      </c>
      <c r="M16" s="94">
        <v>457</v>
      </c>
      <c r="N16" s="94">
        <v>33664</v>
      </c>
      <c r="O16" s="94">
        <v>2984190</v>
      </c>
      <c r="P16" s="94">
        <v>62838</v>
      </c>
    </row>
    <row r="17" spans="1:16" ht="13.5" customHeight="1">
      <c r="A17" s="24" t="s">
        <v>94</v>
      </c>
      <c r="B17" s="94">
        <v>4136</v>
      </c>
      <c r="C17" s="94">
        <v>347841</v>
      </c>
      <c r="D17" s="94">
        <v>48500</v>
      </c>
      <c r="E17" s="94">
        <v>966</v>
      </c>
      <c r="F17" s="94">
        <v>26577</v>
      </c>
      <c r="G17" s="94">
        <v>7370</v>
      </c>
      <c r="H17" s="94">
        <v>4030</v>
      </c>
      <c r="I17" s="94">
        <v>36003</v>
      </c>
      <c r="J17" s="94">
        <v>1113</v>
      </c>
      <c r="K17" s="94">
        <v>1376</v>
      </c>
      <c r="L17" s="94">
        <v>26091</v>
      </c>
      <c r="M17" s="94">
        <v>5450</v>
      </c>
      <c r="N17" s="94">
        <v>5367</v>
      </c>
      <c r="O17" s="94">
        <v>436302</v>
      </c>
      <c r="P17" s="94">
        <v>45209</v>
      </c>
    </row>
    <row r="18" spans="1:16" s="13" customFormat="1" ht="13.5" customHeight="1">
      <c r="A18" s="16" t="s">
        <v>4</v>
      </c>
      <c r="B18" s="95">
        <v>273490</v>
      </c>
      <c r="C18" s="95">
        <v>17143731</v>
      </c>
      <c r="D18" s="95">
        <v>50598</v>
      </c>
      <c r="E18" s="95">
        <v>40333</v>
      </c>
      <c r="F18" s="95">
        <v>928139</v>
      </c>
      <c r="G18" s="95">
        <v>9667</v>
      </c>
      <c r="H18" s="95">
        <v>169293</v>
      </c>
      <c r="I18" s="95">
        <v>318194</v>
      </c>
      <c r="J18" s="95">
        <v>178</v>
      </c>
      <c r="K18" s="95">
        <v>17875</v>
      </c>
      <c r="L18" s="95">
        <v>115165</v>
      </c>
      <c r="M18" s="95">
        <v>191</v>
      </c>
      <c r="N18" s="95">
        <v>290750</v>
      </c>
      <c r="O18" s="95">
        <v>18505262</v>
      </c>
      <c r="P18" s="95">
        <v>49996</v>
      </c>
    </row>
    <row r="19" spans="1:16" ht="13.5" customHeight="1">
      <c r="A19" s="4" t="s">
        <v>69</v>
      </c>
      <c r="B19" s="94"/>
      <c r="C19" s="94"/>
      <c r="D19" s="94"/>
      <c r="E19" s="94"/>
      <c r="F19" s="94"/>
      <c r="G19" s="94"/>
      <c r="H19" s="94"/>
      <c r="I19" s="94"/>
      <c r="J19" s="94"/>
      <c r="K19" s="94"/>
      <c r="L19" s="94"/>
      <c r="M19" s="94"/>
      <c r="N19" s="94"/>
      <c r="O19" s="94"/>
      <c r="P19" s="94"/>
    </row>
    <row r="20" spans="1:16" ht="13.5" customHeight="1">
      <c r="A20" s="24" t="s">
        <v>318</v>
      </c>
      <c r="B20" s="94">
        <v>3180</v>
      </c>
      <c r="C20" s="94">
        <v>25355</v>
      </c>
      <c r="D20" s="94">
        <v>6500</v>
      </c>
      <c r="E20" s="94">
        <v>44</v>
      </c>
      <c r="F20" s="94">
        <v>114</v>
      </c>
      <c r="G20" s="94">
        <v>600</v>
      </c>
      <c r="H20" s="94">
        <v>1072</v>
      </c>
      <c r="I20" s="94">
        <v>3185</v>
      </c>
      <c r="J20" s="94">
        <v>42</v>
      </c>
      <c r="K20" s="94">
        <v>42</v>
      </c>
      <c r="L20" s="94">
        <v>155</v>
      </c>
      <c r="M20" s="94">
        <v>382</v>
      </c>
      <c r="N20" s="94">
        <v>3266</v>
      </c>
      <c r="O20" s="94">
        <v>28811</v>
      </c>
      <c r="P20" s="94">
        <v>6738</v>
      </c>
    </row>
    <row r="21" spans="1:16" ht="13.5" customHeight="1">
      <c r="A21" s="24" t="s">
        <v>93</v>
      </c>
      <c r="B21" s="94">
        <v>26081</v>
      </c>
      <c r="C21" s="94">
        <v>669139</v>
      </c>
      <c r="D21" s="94">
        <v>20962</v>
      </c>
      <c r="E21" s="94">
        <v>1055</v>
      </c>
      <c r="F21" s="94">
        <v>9364</v>
      </c>
      <c r="G21" s="94">
        <v>4400</v>
      </c>
      <c r="H21" s="94">
        <v>14480</v>
      </c>
      <c r="I21" s="94">
        <v>22741</v>
      </c>
      <c r="J21" s="94">
        <v>176</v>
      </c>
      <c r="K21" s="94">
        <v>409</v>
      </c>
      <c r="L21" s="94">
        <v>952</v>
      </c>
      <c r="M21" s="94">
        <v>60</v>
      </c>
      <c r="N21" s="94">
        <v>26648</v>
      </c>
      <c r="O21" s="94">
        <v>702230</v>
      </c>
      <c r="P21" s="94">
        <v>21540</v>
      </c>
    </row>
    <row r="22" spans="1:16" ht="13.5" customHeight="1">
      <c r="A22" s="24" t="s">
        <v>54</v>
      </c>
      <c r="B22" s="94">
        <v>87306</v>
      </c>
      <c r="C22" s="94">
        <v>3796588</v>
      </c>
      <c r="D22" s="94">
        <v>39619</v>
      </c>
      <c r="E22" s="94">
        <v>7093</v>
      </c>
      <c r="F22" s="94">
        <v>83585</v>
      </c>
      <c r="G22" s="94">
        <v>4420</v>
      </c>
      <c r="H22" s="94">
        <v>59166</v>
      </c>
      <c r="I22" s="94">
        <v>60754</v>
      </c>
      <c r="J22" s="94">
        <v>248</v>
      </c>
      <c r="K22" s="94">
        <v>3406</v>
      </c>
      <c r="L22" s="94">
        <v>6085</v>
      </c>
      <c r="M22" s="94">
        <v>69</v>
      </c>
      <c r="N22" s="94">
        <v>91699</v>
      </c>
      <c r="O22" s="94">
        <v>3946915</v>
      </c>
      <c r="P22" s="94">
        <v>38823</v>
      </c>
    </row>
    <row r="23" spans="1:16" ht="13.5" customHeight="1">
      <c r="A23" s="24" t="s">
        <v>55</v>
      </c>
      <c r="B23" s="94">
        <v>59766</v>
      </c>
      <c r="C23" s="94">
        <v>2857446</v>
      </c>
      <c r="D23" s="94">
        <v>39773</v>
      </c>
      <c r="E23" s="94">
        <v>7404</v>
      </c>
      <c r="F23" s="94">
        <v>114479</v>
      </c>
      <c r="G23" s="94">
        <v>4849</v>
      </c>
      <c r="H23" s="94">
        <v>41938</v>
      </c>
      <c r="I23" s="94">
        <v>131592</v>
      </c>
      <c r="J23" s="94">
        <v>262</v>
      </c>
      <c r="K23" s="94">
        <v>4537</v>
      </c>
      <c r="L23" s="94">
        <v>13583</v>
      </c>
      <c r="M23" s="94">
        <v>158</v>
      </c>
      <c r="N23" s="94">
        <v>65741</v>
      </c>
      <c r="O23" s="94">
        <v>3117274</v>
      </c>
      <c r="P23" s="94">
        <v>38266</v>
      </c>
    </row>
    <row r="24" spans="1:16" ht="13.5" customHeight="1">
      <c r="A24" s="24" t="s">
        <v>56</v>
      </c>
      <c r="B24" s="94">
        <v>19634</v>
      </c>
      <c r="C24" s="94">
        <v>963478</v>
      </c>
      <c r="D24" s="94">
        <v>39909</v>
      </c>
      <c r="E24" s="94">
        <v>2695</v>
      </c>
      <c r="F24" s="94">
        <v>41760</v>
      </c>
      <c r="G24" s="94">
        <v>4908</v>
      </c>
      <c r="H24" s="94">
        <v>15533</v>
      </c>
      <c r="I24" s="94">
        <v>86083</v>
      </c>
      <c r="J24" s="94">
        <v>485</v>
      </c>
      <c r="K24" s="94">
        <v>2447</v>
      </c>
      <c r="L24" s="94">
        <v>13858</v>
      </c>
      <c r="M24" s="94">
        <v>308</v>
      </c>
      <c r="N24" s="94">
        <v>22606</v>
      </c>
      <c r="O24" s="94">
        <v>1105040</v>
      </c>
      <c r="P24" s="94">
        <v>37850</v>
      </c>
    </row>
    <row r="25" spans="1:16" s="13" customFormat="1" ht="13.5" customHeight="1">
      <c r="A25" s="24" t="s">
        <v>94</v>
      </c>
      <c r="B25" s="94">
        <v>2062</v>
      </c>
      <c r="C25" s="94">
        <v>86629</v>
      </c>
      <c r="D25" s="94">
        <v>30500</v>
      </c>
      <c r="E25" s="94">
        <v>378</v>
      </c>
      <c r="F25" s="94">
        <v>3120</v>
      </c>
      <c r="G25" s="94">
        <v>3276</v>
      </c>
      <c r="H25" s="94">
        <v>2223</v>
      </c>
      <c r="I25" s="94">
        <v>21896</v>
      </c>
      <c r="J25" s="94">
        <v>1649</v>
      </c>
      <c r="K25" s="94">
        <v>714</v>
      </c>
      <c r="L25" s="94">
        <v>6231</v>
      </c>
      <c r="M25" s="94">
        <v>2828</v>
      </c>
      <c r="N25" s="94">
        <v>2817</v>
      </c>
      <c r="O25" s="94">
        <v>117707</v>
      </c>
      <c r="P25" s="94">
        <v>29950</v>
      </c>
    </row>
    <row r="26" spans="1:16" s="13" customFormat="1" ht="13.5" customHeight="1">
      <c r="A26" s="16" t="s">
        <v>4</v>
      </c>
      <c r="B26" s="95">
        <v>198033</v>
      </c>
      <c r="C26" s="95">
        <v>8398650</v>
      </c>
      <c r="D26" s="95">
        <v>35910</v>
      </c>
      <c r="E26" s="95">
        <v>18670</v>
      </c>
      <c r="F26" s="95">
        <v>252501</v>
      </c>
      <c r="G26" s="95">
        <v>4606</v>
      </c>
      <c r="H26" s="95">
        <v>134415</v>
      </c>
      <c r="I26" s="95">
        <v>326244</v>
      </c>
      <c r="J26" s="95">
        <v>255</v>
      </c>
      <c r="K26" s="95">
        <v>11553</v>
      </c>
      <c r="L26" s="95">
        <v>40843</v>
      </c>
      <c r="M26" s="95">
        <v>152</v>
      </c>
      <c r="N26" s="95">
        <v>212782</v>
      </c>
      <c r="O26" s="95">
        <v>9018144</v>
      </c>
      <c r="P26" s="95">
        <v>35114</v>
      </c>
    </row>
    <row r="27" spans="1:16" ht="13.5" customHeight="1">
      <c r="A27" s="4" t="s">
        <v>0</v>
      </c>
      <c r="B27" s="94"/>
      <c r="C27" s="94"/>
      <c r="D27" s="94"/>
      <c r="E27" s="94"/>
      <c r="F27" s="94"/>
      <c r="G27" s="94"/>
      <c r="H27" s="94"/>
      <c r="I27" s="94"/>
      <c r="J27" s="94"/>
      <c r="K27" s="94"/>
      <c r="L27" s="94"/>
      <c r="M27" s="94"/>
      <c r="N27" s="94"/>
      <c r="O27" s="94"/>
      <c r="P27" s="94"/>
    </row>
    <row r="28" spans="1:16" ht="13.5" customHeight="1">
      <c r="A28" s="24" t="s">
        <v>318</v>
      </c>
      <c r="B28" s="94">
        <v>6379</v>
      </c>
      <c r="C28" s="94">
        <v>55761</v>
      </c>
      <c r="D28" s="94">
        <v>6721</v>
      </c>
      <c r="E28" s="94">
        <v>141</v>
      </c>
      <c r="F28" s="94">
        <v>609</v>
      </c>
      <c r="G28" s="94">
        <v>1300</v>
      </c>
      <c r="H28" s="94">
        <v>2144</v>
      </c>
      <c r="I28" s="94">
        <v>6874</v>
      </c>
      <c r="J28" s="94">
        <v>50</v>
      </c>
      <c r="K28" s="94">
        <v>68</v>
      </c>
      <c r="L28" s="94">
        <v>222</v>
      </c>
      <c r="M28" s="94">
        <v>200</v>
      </c>
      <c r="N28" s="94">
        <v>6578</v>
      </c>
      <c r="O28" s="94">
        <v>63487</v>
      </c>
      <c r="P28" s="94">
        <v>6984</v>
      </c>
    </row>
    <row r="29" spans="1:16" ht="13.5" customHeight="1">
      <c r="A29" s="24" t="s">
        <v>93</v>
      </c>
      <c r="B29" s="94">
        <v>57246</v>
      </c>
      <c r="C29" s="94">
        <v>1524546</v>
      </c>
      <c r="D29" s="94">
        <v>22567</v>
      </c>
      <c r="E29" s="94">
        <v>4326</v>
      </c>
      <c r="F29" s="94">
        <v>46047</v>
      </c>
      <c r="G29" s="94">
        <v>6593</v>
      </c>
      <c r="H29" s="94">
        <v>29910</v>
      </c>
      <c r="I29" s="94">
        <v>43763</v>
      </c>
      <c r="J29" s="94">
        <v>139</v>
      </c>
      <c r="K29" s="94">
        <v>1062</v>
      </c>
      <c r="L29" s="94">
        <v>2012</v>
      </c>
      <c r="M29" s="94">
        <v>54</v>
      </c>
      <c r="N29" s="94">
        <v>58990</v>
      </c>
      <c r="O29" s="94">
        <v>1616422</v>
      </c>
      <c r="P29" s="94">
        <v>23264</v>
      </c>
    </row>
    <row r="30" spans="1:16" ht="13.5" customHeight="1">
      <c r="A30" s="24" t="s">
        <v>54</v>
      </c>
      <c r="B30" s="94">
        <v>207902</v>
      </c>
      <c r="C30" s="94">
        <v>10406756</v>
      </c>
      <c r="D30" s="94">
        <v>45292</v>
      </c>
      <c r="E30" s="94">
        <v>24175</v>
      </c>
      <c r="F30" s="94">
        <v>347228</v>
      </c>
      <c r="G30" s="94">
        <v>6978</v>
      </c>
      <c r="H30" s="94">
        <v>132470</v>
      </c>
      <c r="I30" s="94">
        <v>112565</v>
      </c>
      <c r="J30" s="94">
        <v>205</v>
      </c>
      <c r="K30" s="94">
        <v>8194</v>
      </c>
      <c r="L30" s="94">
        <v>17572</v>
      </c>
      <c r="M30" s="94">
        <v>70</v>
      </c>
      <c r="N30" s="94">
        <v>217673</v>
      </c>
      <c r="O30" s="94">
        <v>10884028</v>
      </c>
      <c r="P30" s="94">
        <v>44772</v>
      </c>
    </row>
    <row r="31" spans="1:16" ht="13.5" customHeight="1">
      <c r="A31" s="24" t="s">
        <v>55</v>
      </c>
      <c r="B31" s="94">
        <v>144045</v>
      </c>
      <c r="C31" s="94">
        <v>9492138</v>
      </c>
      <c r="D31" s="94">
        <v>54108</v>
      </c>
      <c r="E31" s="94">
        <v>20897</v>
      </c>
      <c r="F31" s="94">
        <v>522429</v>
      </c>
      <c r="G31" s="94">
        <v>9091</v>
      </c>
      <c r="H31" s="94">
        <v>95828</v>
      </c>
      <c r="I31" s="94">
        <v>250195</v>
      </c>
      <c r="J31" s="94">
        <v>211</v>
      </c>
      <c r="K31" s="94">
        <v>11488</v>
      </c>
      <c r="L31" s="94">
        <v>50820</v>
      </c>
      <c r="M31" s="94">
        <v>169</v>
      </c>
      <c r="N31" s="94">
        <v>155826</v>
      </c>
      <c r="O31" s="94">
        <v>10315542</v>
      </c>
      <c r="P31" s="94">
        <v>52712</v>
      </c>
    </row>
    <row r="32" spans="1:16" ht="13.5" customHeight="1">
      <c r="A32" s="24" t="s">
        <v>56</v>
      </c>
      <c r="B32" s="94">
        <v>49755</v>
      </c>
      <c r="C32" s="94">
        <v>3629014</v>
      </c>
      <c r="D32" s="94">
        <v>54149</v>
      </c>
      <c r="E32" s="94">
        <v>8120</v>
      </c>
      <c r="F32" s="94">
        <v>234631</v>
      </c>
      <c r="G32" s="94">
        <v>9619</v>
      </c>
      <c r="H32" s="94">
        <v>37100</v>
      </c>
      <c r="I32" s="94">
        <v>173131</v>
      </c>
      <c r="J32" s="94">
        <v>317</v>
      </c>
      <c r="K32" s="94">
        <v>6518</v>
      </c>
      <c r="L32" s="94">
        <v>53014</v>
      </c>
      <c r="M32" s="94">
        <v>386</v>
      </c>
      <c r="N32" s="94">
        <v>56278</v>
      </c>
      <c r="O32" s="94">
        <v>4089812</v>
      </c>
      <c r="P32" s="94">
        <v>51670</v>
      </c>
    </row>
    <row r="33" spans="1:16" s="17" customFormat="1" ht="13.5" customHeight="1">
      <c r="A33" s="24" t="s">
        <v>94</v>
      </c>
      <c r="B33" s="94">
        <v>6195</v>
      </c>
      <c r="C33" s="94">
        <v>434329</v>
      </c>
      <c r="D33" s="94">
        <v>41140</v>
      </c>
      <c r="E33" s="94">
        <v>1341</v>
      </c>
      <c r="F33" s="94">
        <v>29673</v>
      </c>
      <c r="G33" s="94">
        <v>5765</v>
      </c>
      <c r="H33" s="94">
        <v>6257</v>
      </c>
      <c r="I33" s="94">
        <v>57935</v>
      </c>
      <c r="J33" s="94">
        <v>1308</v>
      </c>
      <c r="K33" s="94">
        <v>2092</v>
      </c>
      <c r="L33" s="94">
        <v>32363</v>
      </c>
      <c r="M33" s="94">
        <v>4173</v>
      </c>
      <c r="N33" s="94">
        <v>8186</v>
      </c>
      <c r="O33" s="94">
        <v>554172</v>
      </c>
      <c r="P33" s="94">
        <v>39002</v>
      </c>
    </row>
    <row r="34" spans="1:16" s="17" customFormat="1" ht="13.5" customHeight="1">
      <c r="A34" s="15" t="s">
        <v>4</v>
      </c>
      <c r="B34" s="96">
        <v>471526</v>
      </c>
      <c r="C34" s="96">
        <v>25542584</v>
      </c>
      <c r="D34" s="96">
        <v>44287</v>
      </c>
      <c r="E34" s="96">
        <v>59001</v>
      </c>
      <c r="F34" s="96">
        <v>1180622</v>
      </c>
      <c r="G34" s="96">
        <v>7757</v>
      </c>
      <c r="H34" s="96">
        <v>303711</v>
      </c>
      <c r="I34" s="96">
        <v>644443</v>
      </c>
      <c r="J34" s="96">
        <v>208</v>
      </c>
      <c r="K34" s="96">
        <v>29427</v>
      </c>
      <c r="L34" s="96">
        <v>156006</v>
      </c>
      <c r="M34" s="96">
        <v>172</v>
      </c>
      <c r="N34" s="96">
        <v>503533</v>
      </c>
      <c r="O34" s="96">
        <v>27523491</v>
      </c>
      <c r="P34" s="96">
        <v>43593</v>
      </c>
    </row>
    <row r="35" ht="13.5" customHeight="1"/>
    <row r="36" spans="1:16" ht="13.5" customHeight="1">
      <c r="A36" s="190" t="s">
        <v>321</v>
      </c>
      <c r="B36" s="190"/>
      <c r="C36" s="190"/>
      <c r="D36" s="190"/>
      <c r="E36" s="190"/>
      <c r="F36" s="190"/>
      <c r="G36" s="190"/>
      <c r="H36" s="190"/>
      <c r="I36" s="190"/>
      <c r="J36" s="190"/>
      <c r="K36" s="190"/>
      <c r="L36" s="190"/>
      <c r="M36" s="190"/>
      <c r="N36" s="190"/>
      <c r="O36" s="190"/>
      <c r="P36" s="190"/>
    </row>
    <row r="37" spans="1:16" ht="13.5" customHeight="1">
      <c r="A37" s="190" t="s">
        <v>186</v>
      </c>
      <c r="B37" s="190"/>
      <c r="C37" s="190"/>
      <c r="D37" s="190"/>
      <c r="E37" s="190"/>
      <c r="F37" s="190"/>
      <c r="G37" s="190"/>
      <c r="H37" s="190"/>
      <c r="I37" s="190"/>
      <c r="J37" s="190"/>
      <c r="K37" s="190"/>
      <c r="L37" s="190"/>
      <c r="M37" s="190"/>
      <c r="N37" s="190"/>
      <c r="O37" s="190"/>
      <c r="P37" s="190"/>
    </row>
    <row r="38" spans="1:16" ht="13.5" customHeight="1">
      <c r="A38" s="190" t="s">
        <v>185</v>
      </c>
      <c r="B38" s="190"/>
      <c r="C38" s="190"/>
      <c r="D38" s="190"/>
      <c r="E38" s="190"/>
      <c r="F38" s="190"/>
      <c r="G38" s="190"/>
      <c r="H38" s="190"/>
      <c r="I38" s="190"/>
      <c r="J38" s="190"/>
      <c r="K38" s="190"/>
      <c r="L38" s="190"/>
      <c r="M38" s="190"/>
      <c r="N38" s="190"/>
      <c r="O38" s="190"/>
      <c r="P38" s="190"/>
    </row>
    <row r="39" spans="1:16" ht="13.5" customHeight="1">
      <c r="A39" s="191" t="s">
        <v>277</v>
      </c>
      <c r="B39" s="191"/>
      <c r="C39" s="191"/>
      <c r="D39" s="191"/>
      <c r="E39" s="191"/>
      <c r="F39" s="191"/>
      <c r="G39" s="191"/>
      <c r="H39" s="191"/>
      <c r="I39" s="191"/>
      <c r="J39" s="191"/>
      <c r="K39" s="191"/>
      <c r="L39" s="191"/>
      <c r="M39" s="191"/>
      <c r="N39" s="191"/>
      <c r="O39" s="191"/>
      <c r="P39" s="191"/>
    </row>
    <row r="40" ht="13.5" customHeight="1"/>
    <row r="41" ht="13.5" customHeight="1">
      <c r="A41" s="112" t="s">
        <v>295</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sheet="1" objects="1" scenarios="1"/>
  <mergeCells count="9">
    <mergeCell ref="A36:P36"/>
    <mergeCell ref="A37:P37"/>
    <mergeCell ref="A38:P38"/>
    <mergeCell ref="A39:P39"/>
    <mergeCell ref="B8:D8"/>
    <mergeCell ref="E8:G8"/>
    <mergeCell ref="H8:J8"/>
    <mergeCell ref="K8:M8"/>
    <mergeCell ref="N8:P8"/>
  </mergeCells>
  <hyperlinks>
    <hyperlink ref="A41" r:id="rId1" display="© Commonwealth of Australia 2011"/>
  </hyperlinks>
  <printOptions/>
  <pageMargins left="0.7" right="0.7" top="0.75" bottom="0.75" header="0.3" footer="0.3"/>
  <pageSetup fitToHeight="0" fitToWidth="1" horizontalDpi="600" verticalDpi="600" orientation="landscape" paperSize="9" scale="62"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19.28125" style="2" customWidth="1"/>
    <col min="2" max="3" width="12.00390625" style="2" customWidth="1"/>
    <col min="4" max="4" width="13.57421875" style="2" customWidth="1"/>
    <col min="5" max="6" width="12.00390625" style="2" customWidth="1"/>
    <col min="7" max="7" width="13.57421875" style="2" customWidth="1"/>
    <col min="8" max="9" width="12.00390625" style="2" customWidth="1"/>
    <col min="10" max="10" width="13.57421875" style="2" customWidth="1"/>
    <col min="11" max="11" width="12.00390625" style="2" customWidth="1"/>
    <col min="12" max="12" width="13.00390625" style="2" customWidth="1"/>
    <col min="13" max="13" width="13.57421875" style="2" customWidth="1"/>
    <col min="14" max="14" width="12.00390625" style="2" customWidth="1"/>
    <col min="15" max="15" width="12.8515625" style="2" customWidth="1"/>
    <col min="16" max="16" width="13.574218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ht="12.75">
      <c r="A4" s="53"/>
    </row>
    <row r="5" ht="15">
      <c r="A5" s="55" t="s">
        <v>176</v>
      </c>
    </row>
    <row r="6" ht="15">
      <c r="A6" s="55"/>
    </row>
    <row r="7" ht="22.5" customHeight="1">
      <c r="A7" s="56" t="s">
        <v>180</v>
      </c>
    </row>
    <row r="8" spans="2:16" s="129" customFormat="1" ht="29.25" customHeight="1">
      <c r="B8" s="192" t="s">
        <v>147</v>
      </c>
      <c r="C8" s="192"/>
      <c r="D8" s="192"/>
      <c r="E8" s="192" t="s">
        <v>150</v>
      </c>
      <c r="F8" s="192"/>
      <c r="G8" s="192"/>
      <c r="H8" s="192" t="s">
        <v>213</v>
      </c>
      <c r="I8" s="192"/>
      <c r="J8" s="192"/>
      <c r="K8" s="192" t="s">
        <v>315</v>
      </c>
      <c r="L8" s="192"/>
      <c r="M8" s="192"/>
      <c r="N8" s="192" t="s">
        <v>316</v>
      </c>
      <c r="O8" s="192"/>
      <c r="P8" s="192"/>
    </row>
    <row r="9" spans="2:16" s="17" customFormat="1" ht="21.7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ht="12.75" customHeight="1">
      <c r="A11" s="4" t="s">
        <v>68</v>
      </c>
    </row>
    <row r="12" spans="1:16" ht="12.75" customHeight="1">
      <c r="A12" s="24" t="s">
        <v>318</v>
      </c>
      <c r="B12" s="94">
        <v>846</v>
      </c>
      <c r="C12" s="94">
        <v>7778</v>
      </c>
      <c r="D12" s="94">
        <v>7256</v>
      </c>
      <c r="E12" s="94">
        <v>18</v>
      </c>
      <c r="F12" s="94">
        <v>237</v>
      </c>
      <c r="G12" s="94">
        <v>12540</v>
      </c>
      <c r="H12" s="94">
        <v>152</v>
      </c>
      <c r="I12" s="94">
        <v>333</v>
      </c>
      <c r="J12" s="94">
        <v>34</v>
      </c>
      <c r="K12" s="94"/>
      <c r="L12" s="94"/>
      <c r="M12" s="94"/>
      <c r="N12" s="94">
        <v>870</v>
      </c>
      <c r="O12" s="94">
        <v>8401</v>
      </c>
      <c r="P12" s="94">
        <v>7415</v>
      </c>
    </row>
    <row r="13" spans="1:16" ht="12.75" customHeight="1">
      <c r="A13" s="24" t="s">
        <v>93</v>
      </c>
      <c r="B13" s="94">
        <v>10478</v>
      </c>
      <c r="C13" s="94">
        <v>256760</v>
      </c>
      <c r="D13" s="94">
        <v>21162</v>
      </c>
      <c r="E13" s="94">
        <v>1254</v>
      </c>
      <c r="F13" s="94">
        <v>18394</v>
      </c>
      <c r="G13" s="94">
        <v>12076</v>
      </c>
      <c r="H13" s="94">
        <v>3095</v>
      </c>
      <c r="I13" s="94">
        <v>2535</v>
      </c>
      <c r="J13" s="94">
        <v>44</v>
      </c>
      <c r="K13" s="94">
        <v>145</v>
      </c>
      <c r="L13" s="94">
        <v>529</v>
      </c>
      <c r="M13" s="94">
        <v>91</v>
      </c>
      <c r="N13" s="94">
        <v>10937</v>
      </c>
      <c r="O13" s="94">
        <v>278140</v>
      </c>
      <c r="P13" s="94">
        <v>22130</v>
      </c>
    </row>
    <row r="14" spans="1:16" ht="12.75" customHeight="1">
      <c r="A14" s="24" t="s">
        <v>54</v>
      </c>
      <c r="B14" s="94">
        <v>39366</v>
      </c>
      <c r="C14" s="94">
        <v>1807330</v>
      </c>
      <c r="D14" s="94">
        <v>40219</v>
      </c>
      <c r="E14" s="94">
        <v>7749</v>
      </c>
      <c r="F14" s="94">
        <v>128923</v>
      </c>
      <c r="G14" s="94">
        <v>12904</v>
      </c>
      <c r="H14" s="94">
        <v>18481</v>
      </c>
      <c r="I14" s="94">
        <v>18920</v>
      </c>
      <c r="J14" s="94">
        <v>78</v>
      </c>
      <c r="K14" s="94">
        <v>1641</v>
      </c>
      <c r="L14" s="94">
        <v>5021</v>
      </c>
      <c r="M14" s="94">
        <v>118</v>
      </c>
      <c r="N14" s="94">
        <v>42430</v>
      </c>
      <c r="O14" s="94">
        <v>1960267</v>
      </c>
      <c r="P14" s="94">
        <v>39660</v>
      </c>
    </row>
    <row r="15" spans="1:16" ht="12.75" customHeight="1">
      <c r="A15" s="24" t="s">
        <v>55</v>
      </c>
      <c r="B15" s="94">
        <v>24590</v>
      </c>
      <c r="C15" s="94">
        <v>1543711</v>
      </c>
      <c r="D15" s="94">
        <v>49475</v>
      </c>
      <c r="E15" s="94">
        <v>5743</v>
      </c>
      <c r="F15" s="94">
        <v>130589</v>
      </c>
      <c r="G15" s="94">
        <v>13420</v>
      </c>
      <c r="H15" s="94">
        <v>14060</v>
      </c>
      <c r="I15" s="94">
        <v>38447</v>
      </c>
      <c r="J15" s="94">
        <v>102</v>
      </c>
      <c r="K15" s="94">
        <v>2189</v>
      </c>
      <c r="L15" s="94">
        <v>11274</v>
      </c>
      <c r="M15" s="94">
        <v>201</v>
      </c>
      <c r="N15" s="94">
        <v>27126</v>
      </c>
      <c r="O15" s="94">
        <v>1723823</v>
      </c>
      <c r="P15" s="94">
        <v>47909</v>
      </c>
    </row>
    <row r="16" spans="1:16" ht="12.75" customHeight="1">
      <c r="A16" s="24" t="s">
        <v>56</v>
      </c>
      <c r="B16" s="94">
        <v>7804</v>
      </c>
      <c r="C16" s="94">
        <v>413912</v>
      </c>
      <c r="D16" s="94">
        <v>38941</v>
      </c>
      <c r="E16" s="94">
        <v>1944</v>
      </c>
      <c r="F16" s="94">
        <v>40407</v>
      </c>
      <c r="G16" s="94">
        <v>13823</v>
      </c>
      <c r="H16" s="94">
        <v>4497</v>
      </c>
      <c r="I16" s="94">
        <v>19316</v>
      </c>
      <c r="J16" s="94">
        <v>163</v>
      </c>
      <c r="K16" s="94">
        <v>910</v>
      </c>
      <c r="L16" s="94">
        <v>10113</v>
      </c>
      <c r="M16" s="94">
        <v>608</v>
      </c>
      <c r="N16" s="94">
        <v>8946</v>
      </c>
      <c r="O16" s="94">
        <v>483845</v>
      </c>
      <c r="P16" s="94">
        <v>37608</v>
      </c>
    </row>
    <row r="17" spans="1:16" s="13" customFormat="1" ht="12.75" customHeight="1">
      <c r="A17" s="24" t="s">
        <v>94</v>
      </c>
      <c r="B17" s="94">
        <v>5050</v>
      </c>
      <c r="C17" s="94">
        <v>150458</v>
      </c>
      <c r="D17" s="94">
        <v>15928</v>
      </c>
      <c r="E17" s="94">
        <v>1236</v>
      </c>
      <c r="F17" s="94">
        <v>19337</v>
      </c>
      <c r="G17" s="94">
        <v>8585</v>
      </c>
      <c r="H17" s="94">
        <v>5833</v>
      </c>
      <c r="I17" s="94">
        <v>39724</v>
      </c>
      <c r="J17" s="94">
        <v>1454</v>
      </c>
      <c r="K17" s="94">
        <v>3183</v>
      </c>
      <c r="L17" s="94">
        <v>84550</v>
      </c>
      <c r="M17" s="94">
        <v>18541</v>
      </c>
      <c r="N17" s="94">
        <v>7775</v>
      </c>
      <c r="O17" s="94">
        <v>293969</v>
      </c>
      <c r="P17" s="94">
        <v>27252</v>
      </c>
    </row>
    <row r="18" spans="1:16" s="13" customFormat="1" ht="12.75" customHeight="1">
      <c r="A18" s="16" t="s">
        <v>4</v>
      </c>
      <c r="B18" s="95">
        <v>88134</v>
      </c>
      <c r="C18" s="95">
        <v>4179890</v>
      </c>
      <c r="D18" s="95">
        <v>37960</v>
      </c>
      <c r="E18" s="95">
        <v>17943</v>
      </c>
      <c r="F18" s="95">
        <v>337852</v>
      </c>
      <c r="G18" s="95">
        <v>12659</v>
      </c>
      <c r="H18" s="95">
        <v>46116</v>
      </c>
      <c r="I18" s="95">
        <v>119282</v>
      </c>
      <c r="J18" s="95">
        <v>116</v>
      </c>
      <c r="K18" s="95">
        <v>8080</v>
      </c>
      <c r="L18" s="95">
        <v>111595</v>
      </c>
      <c r="M18" s="95">
        <v>1748</v>
      </c>
      <c r="N18" s="95">
        <v>98089</v>
      </c>
      <c r="O18" s="95">
        <v>4748553</v>
      </c>
      <c r="P18" s="95">
        <v>37513</v>
      </c>
    </row>
    <row r="19" spans="1:16" ht="12.75" customHeight="1">
      <c r="A19" s="4" t="s">
        <v>69</v>
      </c>
      <c r="B19" s="94"/>
      <c r="C19" s="94"/>
      <c r="D19" s="94"/>
      <c r="E19" s="94"/>
      <c r="F19" s="94"/>
      <c r="G19" s="94"/>
      <c r="H19" s="94"/>
      <c r="I19" s="94"/>
      <c r="J19" s="94"/>
      <c r="K19" s="94"/>
      <c r="L19" s="94"/>
      <c r="M19" s="94"/>
      <c r="N19" s="94"/>
      <c r="O19" s="94"/>
      <c r="P19" s="94"/>
    </row>
    <row r="20" spans="1:16" ht="12.75" customHeight="1">
      <c r="A20" s="24" t="s">
        <v>318</v>
      </c>
      <c r="B20" s="94">
        <v>797</v>
      </c>
      <c r="C20" s="94">
        <v>6787</v>
      </c>
      <c r="D20" s="94">
        <v>6984</v>
      </c>
      <c r="E20" s="94"/>
      <c r="F20" s="94"/>
      <c r="G20" s="94"/>
      <c r="H20" s="94">
        <v>197</v>
      </c>
      <c r="I20" s="94">
        <v>340</v>
      </c>
      <c r="J20" s="94">
        <v>31</v>
      </c>
      <c r="K20" s="94">
        <v>10</v>
      </c>
      <c r="L20" s="94">
        <v>57</v>
      </c>
      <c r="M20" s="94">
        <v>3000</v>
      </c>
      <c r="N20" s="94">
        <v>812</v>
      </c>
      <c r="O20" s="94">
        <v>7193</v>
      </c>
      <c r="P20" s="94">
        <v>7068</v>
      </c>
    </row>
    <row r="21" spans="1:16" ht="12.75" customHeight="1">
      <c r="A21" s="24" t="s">
        <v>93</v>
      </c>
      <c r="B21" s="94">
        <v>16153</v>
      </c>
      <c r="C21" s="94">
        <v>333595</v>
      </c>
      <c r="D21" s="94">
        <v>17395</v>
      </c>
      <c r="E21" s="94">
        <v>920</v>
      </c>
      <c r="F21" s="94">
        <v>8208</v>
      </c>
      <c r="G21" s="94">
        <v>5464</v>
      </c>
      <c r="H21" s="94">
        <v>6086</v>
      </c>
      <c r="I21" s="94">
        <v>9547</v>
      </c>
      <c r="J21" s="94">
        <v>77</v>
      </c>
      <c r="K21" s="94">
        <v>202</v>
      </c>
      <c r="L21" s="94">
        <v>480</v>
      </c>
      <c r="M21" s="94">
        <v>89</v>
      </c>
      <c r="N21" s="94">
        <v>16674</v>
      </c>
      <c r="O21" s="94">
        <v>351746</v>
      </c>
      <c r="P21" s="94">
        <v>17749</v>
      </c>
    </row>
    <row r="22" spans="1:16" ht="12.75" customHeight="1">
      <c r="A22" s="24" t="s">
        <v>54</v>
      </c>
      <c r="B22" s="94">
        <v>55573</v>
      </c>
      <c r="C22" s="94">
        <v>1739278</v>
      </c>
      <c r="D22" s="94">
        <v>27777</v>
      </c>
      <c r="E22" s="94">
        <v>6009</v>
      </c>
      <c r="F22" s="94">
        <v>61761</v>
      </c>
      <c r="G22" s="94">
        <v>4835</v>
      </c>
      <c r="H22" s="94">
        <v>30977</v>
      </c>
      <c r="I22" s="94">
        <v>72185</v>
      </c>
      <c r="J22" s="94">
        <v>140</v>
      </c>
      <c r="K22" s="94">
        <v>2156</v>
      </c>
      <c r="L22" s="94">
        <v>5508</v>
      </c>
      <c r="M22" s="94">
        <v>80</v>
      </c>
      <c r="N22" s="94">
        <v>59717</v>
      </c>
      <c r="O22" s="94">
        <v>1878762</v>
      </c>
      <c r="P22" s="94">
        <v>27372</v>
      </c>
    </row>
    <row r="23" spans="1:16" ht="12.75" customHeight="1">
      <c r="A23" s="24" t="s">
        <v>55</v>
      </c>
      <c r="B23" s="94">
        <v>23363</v>
      </c>
      <c r="C23" s="94">
        <v>793812</v>
      </c>
      <c r="D23" s="94">
        <v>28225</v>
      </c>
      <c r="E23" s="94">
        <v>4038</v>
      </c>
      <c r="F23" s="94">
        <v>51683</v>
      </c>
      <c r="G23" s="94">
        <v>6400</v>
      </c>
      <c r="H23" s="94">
        <v>15472</v>
      </c>
      <c r="I23" s="94">
        <v>69789</v>
      </c>
      <c r="J23" s="94">
        <v>254</v>
      </c>
      <c r="K23" s="94">
        <v>1867</v>
      </c>
      <c r="L23" s="94">
        <v>4777</v>
      </c>
      <c r="M23" s="94">
        <v>138</v>
      </c>
      <c r="N23" s="94">
        <v>26744</v>
      </c>
      <c r="O23" s="94">
        <v>920161</v>
      </c>
      <c r="P23" s="94">
        <v>27144</v>
      </c>
    </row>
    <row r="24" spans="1:16" ht="12.75" customHeight="1">
      <c r="A24" s="24" t="s">
        <v>56</v>
      </c>
      <c r="B24" s="94">
        <v>9799</v>
      </c>
      <c r="C24" s="94">
        <v>306090</v>
      </c>
      <c r="D24" s="94">
        <v>27284</v>
      </c>
      <c r="E24" s="94">
        <v>1718</v>
      </c>
      <c r="F24" s="94">
        <v>19823</v>
      </c>
      <c r="G24" s="94">
        <v>8247</v>
      </c>
      <c r="H24" s="94">
        <v>6067</v>
      </c>
      <c r="I24" s="94">
        <v>22065</v>
      </c>
      <c r="J24" s="94">
        <v>342</v>
      </c>
      <c r="K24" s="94">
        <v>764</v>
      </c>
      <c r="L24" s="94">
        <v>4344</v>
      </c>
      <c r="M24" s="94">
        <v>353</v>
      </c>
      <c r="N24" s="94">
        <v>11144</v>
      </c>
      <c r="O24" s="94">
        <v>352310</v>
      </c>
      <c r="P24" s="94">
        <v>26470</v>
      </c>
    </row>
    <row r="25" spans="1:16" s="13" customFormat="1" ht="12.75" customHeight="1">
      <c r="A25" s="24" t="s">
        <v>94</v>
      </c>
      <c r="B25" s="94">
        <v>4677</v>
      </c>
      <c r="C25" s="94">
        <v>88137</v>
      </c>
      <c r="D25" s="94">
        <v>10878</v>
      </c>
      <c r="E25" s="94">
        <v>748</v>
      </c>
      <c r="F25" s="94">
        <v>6352</v>
      </c>
      <c r="G25" s="94">
        <v>3157</v>
      </c>
      <c r="H25" s="94">
        <v>6120</v>
      </c>
      <c r="I25" s="94">
        <v>55597</v>
      </c>
      <c r="J25" s="94">
        <v>2641</v>
      </c>
      <c r="K25" s="94">
        <v>3089</v>
      </c>
      <c r="L25" s="94">
        <v>40595</v>
      </c>
      <c r="M25" s="94">
        <v>8328</v>
      </c>
      <c r="N25" s="94">
        <v>7585</v>
      </c>
      <c r="O25" s="94">
        <v>190724</v>
      </c>
      <c r="P25" s="94">
        <v>18829</v>
      </c>
    </row>
    <row r="26" spans="1:16" s="13" customFormat="1" ht="12.75" customHeight="1">
      <c r="A26" s="16" t="s">
        <v>4</v>
      </c>
      <c r="B26" s="95">
        <v>110364</v>
      </c>
      <c r="C26" s="95">
        <v>3267813</v>
      </c>
      <c r="D26" s="95">
        <v>24936</v>
      </c>
      <c r="E26" s="95">
        <v>13435</v>
      </c>
      <c r="F26" s="95">
        <v>147795</v>
      </c>
      <c r="G26" s="95">
        <v>5698</v>
      </c>
      <c r="H26" s="95">
        <v>64927</v>
      </c>
      <c r="I26" s="95">
        <v>229564</v>
      </c>
      <c r="J26" s="95">
        <v>200</v>
      </c>
      <c r="K26" s="95">
        <v>8089</v>
      </c>
      <c r="L26" s="95">
        <v>55768</v>
      </c>
      <c r="M26" s="95">
        <v>1029</v>
      </c>
      <c r="N26" s="95">
        <v>122677</v>
      </c>
      <c r="O26" s="95">
        <v>3700848</v>
      </c>
      <c r="P26" s="95">
        <v>24630</v>
      </c>
    </row>
    <row r="27" spans="1:16" ht="12.75" customHeight="1">
      <c r="A27" s="4" t="s">
        <v>0</v>
      </c>
      <c r="B27" s="94"/>
      <c r="C27" s="94"/>
      <c r="D27" s="94"/>
      <c r="E27" s="94"/>
      <c r="F27" s="94"/>
      <c r="G27" s="94"/>
      <c r="H27" s="94"/>
      <c r="I27" s="94"/>
      <c r="J27" s="94"/>
      <c r="K27" s="94"/>
      <c r="L27" s="94"/>
      <c r="M27" s="94"/>
      <c r="N27" s="94"/>
      <c r="O27" s="94"/>
      <c r="P27" s="94"/>
    </row>
    <row r="28" spans="1:16" ht="12.75" customHeight="1">
      <c r="A28" s="24" t="s">
        <v>318</v>
      </c>
      <c r="B28" s="94">
        <v>1647</v>
      </c>
      <c r="C28" s="94">
        <v>14602</v>
      </c>
      <c r="D28" s="94">
        <v>7097</v>
      </c>
      <c r="E28" s="94">
        <v>31</v>
      </c>
      <c r="F28" s="94">
        <v>323</v>
      </c>
      <c r="G28" s="94">
        <v>9017</v>
      </c>
      <c r="H28" s="94">
        <v>352</v>
      </c>
      <c r="I28" s="94">
        <v>679</v>
      </c>
      <c r="J28" s="94">
        <v>33</v>
      </c>
      <c r="K28" s="94">
        <v>20</v>
      </c>
      <c r="L28" s="94">
        <v>83</v>
      </c>
      <c r="M28" s="94">
        <v>360</v>
      </c>
      <c r="N28" s="94">
        <v>1683</v>
      </c>
      <c r="O28" s="94">
        <v>15603</v>
      </c>
      <c r="P28" s="94">
        <v>7251</v>
      </c>
    </row>
    <row r="29" spans="1:16" ht="12.75" customHeight="1">
      <c r="A29" s="24" t="s">
        <v>93</v>
      </c>
      <c r="B29" s="94">
        <v>26632</v>
      </c>
      <c r="C29" s="94">
        <v>590375</v>
      </c>
      <c r="D29" s="94">
        <v>18834</v>
      </c>
      <c r="E29" s="94">
        <v>2176</v>
      </c>
      <c r="F29" s="94">
        <v>26636</v>
      </c>
      <c r="G29" s="94">
        <v>9278</v>
      </c>
      <c r="H29" s="94">
        <v>9176</v>
      </c>
      <c r="I29" s="94">
        <v>12076</v>
      </c>
      <c r="J29" s="94">
        <v>63</v>
      </c>
      <c r="K29" s="94">
        <v>348</v>
      </c>
      <c r="L29" s="94">
        <v>1013</v>
      </c>
      <c r="M29" s="94">
        <v>89</v>
      </c>
      <c r="N29" s="94">
        <v>27617</v>
      </c>
      <c r="O29" s="94">
        <v>630026</v>
      </c>
      <c r="P29" s="94">
        <v>19473</v>
      </c>
    </row>
    <row r="30" spans="1:16" ht="12.75" customHeight="1">
      <c r="A30" s="24" t="s">
        <v>54</v>
      </c>
      <c r="B30" s="94">
        <v>94942</v>
      </c>
      <c r="C30" s="94">
        <v>3546728</v>
      </c>
      <c r="D30" s="94">
        <v>32493</v>
      </c>
      <c r="E30" s="94">
        <v>13756</v>
      </c>
      <c r="F30" s="94">
        <v>190665</v>
      </c>
      <c r="G30" s="94">
        <v>8994</v>
      </c>
      <c r="H30" s="94">
        <v>49457</v>
      </c>
      <c r="I30" s="94">
        <v>91107</v>
      </c>
      <c r="J30" s="94">
        <v>112</v>
      </c>
      <c r="K30" s="94">
        <v>3796</v>
      </c>
      <c r="L30" s="94">
        <v>10526</v>
      </c>
      <c r="M30" s="94">
        <v>96</v>
      </c>
      <c r="N30" s="94">
        <v>102146</v>
      </c>
      <c r="O30" s="94">
        <v>3838998</v>
      </c>
      <c r="P30" s="94">
        <v>32240</v>
      </c>
    </row>
    <row r="31" spans="1:16" ht="12.75" customHeight="1">
      <c r="A31" s="24" t="s">
        <v>55</v>
      </c>
      <c r="B31" s="94">
        <v>47953</v>
      </c>
      <c r="C31" s="94">
        <v>2337437</v>
      </c>
      <c r="D31" s="94">
        <v>37476</v>
      </c>
      <c r="E31" s="94">
        <v>9780</v>
      </c>
      <c r="F31" s="94">
        <v>182259</v>
      </c>
      <c r="G31" s="94">
        <v>10074</v>
      </c>
      <c r="H31" s="94">
        <v>29539</v>
      </c>
      <c r="I31" s="94">
        <v>108263</v>
      </c>
      <c r="J31" s="94">
        <v>166</v>
      </c>
      <c r="K31" s="94">
        <v>4053</v>
      </c>
      <c r="L31" s="94">
        <v>16037</v>
      </c>
      <c r="M31" s="94">
        <v>173</v>
      </c>
      <c r="N31" s="94">
        <v>53867</v>
      </c>
      <c r="O31" s="94">
        <v>2643836</v>
      </c>
      <c r="P31" s="94">
        <v>36345</v>
      </c>
    </row>
    <row r="32" spans="1:16" ht="12.75" customHeight="1">
      <c r="A32" s="24" t="s">
        <v>56</v>
      </c>
      <c r="B32" s="94">
        <v>17601</v>
      </c>
      <c r="C32" s="94">
        <v>719933</v>
      </c>
      <c r="D32" s="94">
        <v>31556</v>
      </c>
      <c r="E32" s="94">
        <v>3658</v>
      </c>
      <c r="F32" s="94">
        <v>60175</v>
      </c>
      <c r="G32" s="94">
        <v>10926</v>
      </c>
      <c r="H32" s="94">
        <v>10565</v>
      </c>
      <c r="I32" s="94">
        <v>41383</v>
      </c>
      <c r="J32" s="94">
        <v>251</v>
      </c>
      <c r="K32" s="94">
        <v>1673</v>
      </c>
      <c r="L32" s="94">
        <v>14462</v>
      </c>
      <c r="M32" s="94">
        <v>473</v>
      </c>
      <c r="N32" s="94">
        <v>20090</v>
      </c>
      <c r="O32" s="94">
        <v>836152</v>
      </c>
      <c r="P32" s="94">
        <v>30997</v>
      </c>
    </row>
    <row r="33" spans="1:16" s="17" customFormat="1" ht="12.75" customHeight="1">
      <c r="A33" s="24" t="s">
        <v>94</v>
      </c>
      <c r="B33" s="94">
        <v>9724</v>
      </c>
      <c r="C33" s="94">
        <v>238522</v>
      </c>
      <c r="D33" s="94">
        <v>13200</v>
      </c>
      <c r="E33" s="94">
        <v>1981</v>
      </c>
      <c r="F33" s="94">
        <v>25654</v>
      </c>
      <c r="G33" s="94">
        <v>6684</v>
      </c>
      <c r="H33" s="94">
        <v>11959</v>
      </c>
      <c r="I33" s="94">
        <v>95368</v>
      </c>
      <c r="J33" s="94">
        <v>1997</v>
      </c>
      <c r="K33" s="94">
        <v>6272</v>
      </c>
      <c r="L33" s="94">
        <v>125152</v>
      </c>
      <c r="M33" s="94">
        <v>12477</v>
      </c>
      <c r="N33" s="94">
        <v>15358</v>
      </c>
      <c r="O33" s="94">
        <v>484662</v>
      </c>
      <c r="P33" s="94">
        <v>22634</v>
      </c>
    </row>
    <row r="34" spans="1:16" s="17" customFormat="1" ht="12.75" customHeight="1">
      <c r="A34" s="15" t="s">
        <v>4</v>
      </c>
      <c r="B34" s="96">
        <v>198493</v>
      </c>
      <c r="C34" s="96">
        <v>7447511</v>
      </c>
      <c r="D34" s="96">
        <v>30016</v>
      </c>
      <c r="E34" s="96">
        <v>31380</v>
      </c>
      <c r="F34" s="96">
        <v>485697</v>
      </c>
      <c r="G34" s="96">
        <v>9422</v>
      </c>
      <c r="H34" s="96">
        <v>111040</v>
      </c>
      <c r="I34" s="96">
        <v>348835</v>
      </c>
      <c r="J34" s="96">
        <v>160</v>
      </c>
      <c r="K34" s="96">
        <v>16164</v>
      </c>
      <c r="L34" s="96">
        <v>167304</v>
      </c>
      <c r="M34" s="96">
        <v>1361</v>
      </c>
      <c r="N34" s="96">
        <v>220768</v>
      </c>
      <c r="O34" s="96">
        <v>8449477</v>
      </c>
      <c r="P34" s="96">
        <v>30000</v>
      </c>
    </row>
    <row r="35" ht="12.75" customHeight="1"/>
    <row r="36" spans="1:16" ht="12.75" customHeight="1">
      <c r="A36" s="190" t="s">
        <v>321</v>
      </c>
      <c r="B36" s="190"/>
      <c r="C36" s="190"/>
      <c r="D36" s="190"/>
      <c r="E36" s="190"/>
      <c r="F36" s="190"/>
      <c r="G36" s="190"/>
      <c r="H36" s="190"/>
      <c r="I36" s="190"/>
      <c r="J36" s="190"/>
      <c r="K36" s="190"/>
      <c r="L36" s="190"/>
      <c r="M36" s="190"/>
      <c r="N36" s="190"/>
      <c r="O36" s="190"/>
      <c r="P36" s="190"/>
    </row>
    <row r="37" spans="1:16" ht="12.75" customHeight="1">
      <c r="A37" s="190" t="s">
        <v>186</v>
      </c>
      <c r="B37" s="190"/>
      <c r="C37" s="190"/>
      <c r="D37" s="190"/>
      <c r="E37" s="190"/>
      <c r="F37" s="190"/>
      <c r="G37" s="190"/>
      <c r="H37" s="190"/>
      <c r="I37" s="190"/>
      <c r="J37" s="190"/>
      <c r="K37" s="190"/>
      <c r="L37" s="190"/>
      <c r="M37" s="190"/>
      <c r="N37" s="190"/>
      <c r="O37" s="190"/>
      <c r="P37" s="190"/>
    </row>
    <row r="38" spans="1:16" ht="12.75" customHeight="1">
      <c r="A38" s="190" t="s">
        <v>185</v>
      </c>
      <c r="B38" s="190"/>
      <c r="C38" s="190"/>
      <c r="D38" s="190"/>
      <c r="E38" s="190"/>
      <c r="F38" s="190"/>
      <c r="G38" s="190"/>
      <c r="H38" s="190"/>
      <c r="I38" s="190"/>
      <c r="J38" s="190"/>
      <c r="K38" s="190"/>
      <c r="L38" s="190"/>
      <c r="M38" s="190"/>
      <c r="N38" s="190"/>
      <c r="O38" s="190"/>
      <c r="P38" s="190"/>
    </row>
    <row r="39" spans="1:16" ht="12.75" customHeight="1">
      <c r="A39" s="191" t="s">
        <v>277</v>
      </c>
      <c r="B39" s="191"/>
      <c r="C39" s="191"/>
      <c r="D39" s="191"/>
      <c r="E39" s="191"/>
      <c r="F39" s="191"/>
      <c r="G39" s="191"/>
      <c r="H39" s="191"/>
      <c r="I39" s="191"/>
      <c r="J39" s="191"/>
      <c r="K39" s="191"/>
      <c r="L39" s="191"/>
      <c r="M39" s="191"/>
      <c r="N39" s="191"/>
      <c r="O39" s="191"/>
      <c r="P39" s="191"/>
    </row>
    <row r="40" ht="12.75" customHeight="1"/>
    <row r="41" ht="12.75" customHeight="1">
      <c r="A41" s="112" t="s">
        <v>295</v>
      </c>
    </row>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9">
    <mergeCell ref="A36:P36"/>
    <mergeCell ref="A37:P37"/>
    <mergeCell ref="A38:P38"/>
    <mergeCell ref="A39:P39"/>
    <mergeCell ref="B8:D8"/>
    <mergeCell ref="E8:G8"/>
    <mergeCell ref="H8:J8"/>
    <mergeCell ref="K8:M8"/>
    <mergeCell ref="N8:P8"/>
  </mergeCells>
  <hyperlinks>
    <hyperlink ref="A41" r:id="rId1" display="© Commonwealth of Australia 2011"/>
  </hyperlinks>
  <printOptions/>
  <pageMargins left="0.7" right="0.7" top="0.75" bottom="0.75" header="0.3" footer="0.3"/>
  <pageSetup fitToHeight="0" fitToWidth="1" horizontalDpi="600" verticalDpi="600" orientation="landscape" paperSize="9" scale="62"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19.28125" style="2" customWidth="1"/>
    <col min="2" max="3" width="12.00390625" style="2" customWidth="1"/>
    <col min="4" max="4" width="13.57421875" style="2" customWidth="1"/>
    <col min="5" max="6" width="12.00390625" style="2" customWidth="1"/>
    <col min="7" max="7" width="13.57421875" style="2" customWidth="1"/>
    <col min="8" max="9" width="12.00390625" style="2" customWidth="1"/>
    <col min="10" max="10" width="13.57421875" style="2" customWidth="1"/>
    <col min="11" max="11" width="12.00390625" style="2" customWidth="1"/>
    <col min="12" max="12" width="13.140625" style="2" customWidth="1"/>
    <col min="13" max="13" width="13.57421875" style="2" customWidth="1"/>
    <col min="14" max="14" width="12.00390625" style="2" customWidth="1"/>
    <col min="15" max="15" width="12.8515625" style="2" customWidth="1"/>
    <col min="16" max="16" width="13.574218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ht="12.75">
      <c r="A4" s="53"/>
    </row>
    <row r="5" ht="15">
      <c r="A5" s="55" t="s">
        <v>176</v>
      </c>
    </row>
    <row r="6" ht="15">
      <c r="A6" s="55"/>
    </row>
    <row r="7" ht="23.25" customHeight="1">
      <c r="A7" s="56" t="s">
        <v>181</v>
      </c>
    </row>
    <row r="8" spans="2:16" s="129" customFormat="1" ht="30" customHeight="1">
      <c r="B8" s="192" t="s">
        <v>147</v>
      </c>
      <c r="C8" s="192"/>
      <c r="D8" s="192"/>
      <c r="E8" s="192" t="s">
        <v>150</v>
      </c>
      <c r="F8" s="192"/>
      <c r="G8" s="192"/>
      <c r="H8" s="192" t="s">
        <v>213</v>
      </c>
      <c r="I8" s="192"/>
      <c r="J8" s="192"/>
      <c r="K8" s="192" t="s">
        <v>315</v>
      </c>
      <c r="L8" s="192"/>
      <c r="M8" s="192"/>
      <c r="N8" s="192" t="s">
        <v>316</v>
      </c>
      <c r="O8" s="192"/>
      <c r="P8" s="192"/>
    </row>
    <row r="9" spans="1:16" s="17" customFormat="1" ht="22.5" customHeight="1">
      <c r="A9" s="138"/>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13.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ht="13.5" customHeight="1">
      <c r="A11" s="4" t="s">
        <v>68</v>
      </c>
    </row>
    <row r="12" spans="1:16" ht="13.5" customHeight="1">
      <c r="A12" s="24" t="s">
        <v>318</v>
      </c>
      <c r="B12" s="94">
        <v>520</v>
      </c>
      <c r="C12" s="94">
        <v>4510</v>
      </c>
      <c r="D12" s="94">
        <v>5952</v>
      </c>
      <c r="E12" s="94">
        <v>17</v>
      </c>
      <c r="F12" s="94">
        <v>188</v>
      </c>
      <c r="G12" s="94">
        <v>9227</v>
      </c>
      <c r="H12" s="94">
        <v>65</v>
      </c>
      <c r="I12" s="94">
        <v>13</v>
      </c>
      <c r="J12" s="94">
        <v>12</v>
      </c>
      <c r="K12" s="94"/>
      <c r="L12" s="94"/>
      <c r="M12" s="94"/>
      <c r="N12" s="94">
        <v>535</v>
      </c>
      <c r="O12" s="94">
        <v>4751</v>
      </c>
      <c r="P12" s="94">
        <v>6322</v>
      </c>
    </row>
    <row r="13" spans="1:16" ht="13.5" customHeight="1">
      <c r="A13" s="24" t="s">
        <v>93</v>
      </c>
      <c r="B13" s="94">
        <v>4809</v>
      </c>
      <c r="C13" s="94">
        <v>109705</v>
      </c>
      <c r="D13" s="94">
        <v>18572</v>
      </c>
      <c r="E13" s="94">
        <v>555</v>
      </c>
      <c r="F13" s="94">
        <v>9135</v>
      </c>
      <c r="G13" s="94">
        <v>14825</v>
      </c>
      <c r="H13" s="94">
        <v>752</v>
      </c>
      <c r="I13" s="94">
        <v>145</v>
      </c>
      <c r="J13" s="94">
        <v>30</v>
      </c>
      <c r="K13" s="94">
        <v>71</v>
      </c>
      <c r="L13" s="94">
        <v>183</v>
      </c>
      <c r="M13" s="94">
        <v>71</v>
      </c>
      <c r="N13" s="94">
        <v>5013</v>
      </c>
      <c r="O13" s="94">
        <v>119175</v>
      </c>
      <c r="P13" s="94">
        <v>20152</v>
      </c>
    </row>
    <row r="14" spans="1:16" ht="13.5" customHeight="1">
      <c r="A14" s="24" t="s">
        <v>54</v>
      </c>
      <c r="B14" s="94">
        <v>7042</v>
      </c>
      <c r="C14" s="94">
        <v>205421</v>
      </c>
      <c r="D14" s="94">
        <v>28358</v>
      </c>
      <c r="E14" s="94">
        <v>1593</v>
      </c>
      <c r="F14" s="94">
        <v>28691</v>
      </c>
      <c r="G14" s="94">
        <v>15372</v>
      </c>
      <c r="H14" s="94">
        <v>1524</v>
      </c>
      <c r="I14" s="94">
        <v>864</v>
      </c>
      <c r="J14" s="94">
        <v>52</v>
      </c>
      <c r="K14" s="94">
        <v>205</v>
      </c>
      <c r="L14" s="94">
        <v>537</v>
      </c>
      <c r="M14" s="94">
        <v>189</v>
      </c>
      <c r="N14" s="94">
        <v>7670</v>
      </c>
      <c r="O14" s="94">
        <v>235631</v>
      </c>
      <c r="P14" s="94">
        <v>29339</v>
      </c>
    </row>
    <row r="15" spans="1:16" ht="13.5" customHeight="1">
      <c r="A15" s="24" t="s">
        <v>55</v>
      </c>
      <c r="B15" s="94">
        <v>4565</v>
      </c>
      <c r="C15" s="94">
        <v>133775</v>
      </c>
      <c r="D15" s="94">
        <v>26710</v>
      </c>
      <c r="E15" s="94">
        <v>1398</v>
      </c>
      <c r="F15" s="94">
        <v>23661</v>
      </c>
      <c r="G15" s="94">
        <v>14831</v>
      </c>
      <c r="H15" s="94">
        <v>974</v>
      </c>
      <c r="I15" s="94">
        <v>1621</v>
      </c>
      <c r="J15" s="94">
        <v>50</v>
      </c>
      <c r="K15" s="94">
        <v>163</v>
      </c>
      <c r="L15" s="94">
        <v>573</v>
      </c>
      <c r="M15" s="94">
        <v>376</v>
      </c>
      <c r="N15" s="94">
        <v>5220</v>
      </c>
      <c r="O15" s="94">
        <v>159734</v>
      </c>
      <c r="P15" s="94">
        <v>27533</v>
      </c>
    </row>
    <row r="16" spans="1:16" ht="13.5" customHeight="1">
      <c r="A16" s="24" t="s">
        <v>56</v>
      </c>
      <c r="B16" s="94">
        <v>2097</v>
      </c>
      <c r="C16" s="94">
        <v>60091</v>
      </c>
      <c r="D16" s="94">
        <v>26390</v>
      </c>
      <c r="E16" s="94">
        <v>636</v>
      </c>
      <c r="F16" s="94">
        <v>11017</v>
      </c>
      <c r="G16" s="94">
        <v>15223</v>
      </c>
      <c r="H16" s="94">
        <v>506</v>
      </c>
      <c r="I16" s="94">
        <v>520</v>
      </c>
      <c r="J16" s="94">
        <v>88</v>
      </c>
      <c r="K16" s="94">
        <v>66</v>
      </c>
      <c r="L16" s="94">
        <v>347</v>
      </c>
      <c r="M16" s="94">
        <v>338</v>
      </c>
      <c r="N16" s="94">
        <v>2414</v>
      </c>
      <c r="O16" s="94">
        <v>71878</v>
      </c>
      <c r="P16" s="94">
        <v>26825</v>
      </c>
    </row>
    <row r="17" spans="1:16" s="13" customFormat="1" ht="13.5" customHeight="1">
      <c r="A17" s="24" t="s">
        <v>94</v>
      </c>
      <c r="B17" s="94">
        <v>435</v>
      </c>
      <c r="C17" s="94">
        <v>12568</v>
      </c>
      <c r="D17" s="94">
        <v>27931</v>
      </c>
      <c r="E17" s="94">
        <v>105</v>
      </c>
      <c r="F17" s="94">
        <v>1944</v>
      </c>
      <c r="G17" s="94">
        <v>15618</v>
      </c>
      <c r="H17" s="94">
        <v>126</v>
      </c>
      <c r="I17" s="94">
        <v>230</v>
      </c>
      <c r="J17" s="94">
        <v>234</v>
      </c>
      <c r="K17" s="94">
        <v>16</v>
      </c>
      <c r="L17" s="94">
        <v>99</v>
      </c>
      <c r="M17" s="94">
        <v>1500</v>
      </c>
      <c r="N17" s="94">
        <v>498</v>
      </c>
      <c r="O17" s="94">
        <v>14803</v>
      </c>
      <c r="P17" s="94">
        <v>28123</v>
      </c>
    </row>
    <row r="18" spans="1:16" s="13" customFormat="1" ht="13.5" customHeight="1">
      <c r="A18" s="16" t="s">
        <v>4</v>
      </c>
      <c r="B18" s="95">
        <v>19467</v>
      </c>
      <c r="C18" s="95">
        <v>526075</v>
      </c>
      <c r="D18" s="95">
        <v>23729</v>
      </c>
      <c r="E18" s="95">
        <v>4303</v>
      </c>
      <c r="F18" s="95">
        <v>74599</v>
      </c>
      <c r="G18" s="95">
        <v>15019</v>
      </c>
      <c r="H18" s="95">
        <v>3948</v>
      </c>
      <c r="I18" s="95">
        <v>3388</v>
      </c>
      <c r="J18" s="95">
        <v>50</v>
      </c>
      <c r="K18" s="95">
        <v>529</v>
      </c>
      <c r="L18" s="95">
        <v>1758</v>
      </c>
      <c r="M18" s="95">
        <v>225</v>
      </c>
      <c r="N18" s="95">
        <v>21341</v>
      </c>
      <c r="O18" s="95">
        <v>605768</v>
      </c>
      <c r="P18" s="95">
        <v>25334</v>
      </c>
    </row>
    <row r="19" spans="1:16" ht="13.5" customHeight="1">
      <c r="A19" s="4" t="s">
        <v>69</v>
      </c>
      <c r="B19" s="94"/>
      <c r="C19" s="94"/>
      <c r="D19" s="94"/>
      <c r="E19" s="94"/>
      <c r="F19" s="94"/>
      <c r="G19" s="94"/>
      <c r="H19" s="94"/>
      <c r="I19" s="94"/>
      <c r="J19" s="94"/>
      <c r="K19" s="94"/>
      <c r="L19" s="94"/>
      <c r="M19" s="94"/>
      <c r="N19" s="94"/>
      <c r="O19" s="94"/>
      <c r="P19" s="94"/>
    </row>
    <row r="20" spans="1:16" ht="13.5" customHeight="1">
      <c r="A20" s="24" t="s">
        <v>318</v>
      </c>
      <c r="B20" s="94">
        <v>366</v>
      </c>
      <c r="C20" s="94">
        <v>2227</v>
      </c>
      <c r="D20" s="94">
        <v>5031</v>
      </c>
      <c r="E20" s="94"/>
      <c r="F20" s="94"/>
      <c r="G20" s="94"/>
      <c r="H20" s="94">
        <v>56</v>
      </c>
      <c r="I20" s="94">
        <v>34</v>
      </c>
      <c r="J20" s="94">
        <v>12</v>
      </c>
      <c r="K20" s="94">
        <v>0</v>
      </c>
      <c r="L20" s="94">
        <v>0</v>
      </c>
      <c r="M20" s="94">
        <v>0</v>
      </c>
      <c r="N20" s="94">
        <v>370</v>
      </c>
      <c r="O20" s="94">
        <v>2240</v>
      </c>
      <c r="P20" s="94">
        <v>4966</v>
      </c>
    </row>
    <row r="21" spans="1:16" ht="13.5" customHeight="1">
      <c r="A21" s="24" t="s">
        <v>93</v>
      </c>
      <c r="B21" s="94">
        <v>2427</v>
      </c>
      <c r="C21" s="94">
        <v>49678</v>
      </c>
      <c r="D21" s="94">
        <v>16217</v>
      </c>
      <c r="E21" s="94">
        <v>69</v>
      </c>
      <c r="F21" s="94">
        <v>679</v>
      </c>
      <c r="G21" s="94">
        <v>8081</v>
      </c>
      <c r="H21" s="94">
        <v>501</v>
      </c>
      <c r="I21" s="94">
        <v>113</v>
      </c>
      <c r="J21" s="94">
        <v>41</v>
      </c>
      <c r="K21" s="94">
        <v>25</v>
      </c>
      <c r="L21" s="94">
        <v>49</v>
      </c>
      <c r="M21" s="94">
        <v>451</v>
      </c>
      <c r="N21" s="94">
        <v>2457</v>
      </c>
      <c r="O21" s="94">
        <v>50512</v>
      </c>
      <c r="P21" s="94">
        <v>16338</v>
      </c>
    </row>
    <row r="22" spans="1:16" ht="13.5" customHeight="1">
      <c r="A22" s="24" t="s">
        <v>54</v>
      </c>
      <c r="B22" s="94">
        <v>3095</v>
      </c>
      <c r="C22" s="94">
        <v>70080</v>
      </c>
      <c r="D22" s="94">
        <v>19661</v>
      </c>
      <c r="E22" s="94">
        <v>181</v>
      </c>
      <c r="F22" s="94">
        <v>1899</v>
      </c>
      <c r="G22" s="94">
        <v>6862</v>
      </c>
      <c r="H22" s="94">
        <v>695</v>
      </c>
      <c r="I22" s="94">
        <v>350</v>
      </c>
      <c r="J22" s="94">
        <v>73</v>
      </c>
      <c r="K22" s="94">
        <v>26</v>
      </c>
      <c r="L22" s="94">
        <v>58</v>
      </c>
      <c r="M22" s="94">
        <v>199</v>
      </c>
      <c r="N22" s="94">
        <v>3205</v>
      </c>
      <c r="O22" s="94">
        <v>72483</v>
      </c>
      <c r="P22" s="94">
        <v>19524</v>
      </c>
    </row>
    <row r="23" spans="1:16" ht="13.5" customHeight="1">
      <c r="A23" s="24" t="s">
        <v>55</v>
      </c>
      <c r="B23" s="94">
        <v>2603</v>
      </c>
      <c r="C23" s="94">
        <v>113634</v>
      </c>
      <c r="D23" s="94">
        <v>18342</v>
      </c>
      <c r="E23" s="94">
        <v>205</v>
      </c>
      <c r="F23" s="94">
        <v>3176</v>
      </c>
      <c r="G23" s="94">
        <v>11886</v>
      </c>
      <c r="H23" s="94">
        <v>582</v>
      </c>
      <c r="I23" s="94">
        <v>1021</v>
      </c>
      <c r="J23" s="94">
        <v>81</v>
      </c>
      <c r="K23" s="94">
        <v>36</v>
      </c>
      <c r="L23" s="94">
        <v>51</v>
      </c>
      <c r="M23" s="94">
        <v>36</v>
      </c>
      <c r="N23" s="94">
        <v>2738</v>
      </c>
      <c r="O23" s="94">
        <v>117797</v>
      </c>
      <c r="P23" s="94">
        <v>18664</v>
      </c>
    </row>
    <row r="24" spans="1:16" ht="13.5" customHeight="1">
      <c r="A24" s="24" t="s">
        <v>56</v>
      </c>
      <c r="B24" s="94">
        <v>1331</v>
      </c>
      <c r="C24" s="94">
        <v>33371</v>
      </c>
      <c r="D24" s="94">
        <v>24038</v>
      </c>
      <c r="E24" s="94">
        <v>130</v>
      </c>
      <c r="F24" s="94">
        <v>2275</v>
      </c>
      <c r="G24" s="94">
        <v>11989</v>
      </c>
      <c r="H24" s="94">
        <v>371</v>
      </c>
      <c r="I24" s="94">
        <v>193</v>
      </c>
      <c r="J24" s="94">
        <v>75</v>
      </c>
      <c r="K24" s="94">
        <v>27</v>
      </c>
      <c r="L24" s="94">
        <v>37</v>
      </c>
      <c r="M24" s="94">
        <v>419</v>
      </c>
      <c r="N24" s="94">
        <v>1416</v>
      </c>
      <c r="O24" s="94">
        <v>35900</v>
      </c>
      <c r="P24" s="94">
        <v>23656</v>
      </c>
    </row>
    <row r="25" spans="1:16" s="13" customFormat="1" ht="13.5" customHeight="1">
      <c r="A25" s="24" t="s">
        <v>94</v>
      </c>
      <c r="B25" s="94">
        <v>175</v>
      </c>
      <c r="C25" s="94">
        <v>3438</v>
      </c>
      <c r="D25" s="94">
        <v>13533</v>
      </c>
      <c r="E25" s="94">
        <v>19</v>
      </c>
      <c r="F25" s="94">
        <v>216</v>
      </c>
      <c r="G25" s="94">
        <v>7715</v>
      </c>
      <c r="H25" s="94">
        <v>65</v>
      </c>
      <c r="I25" s="94">
        <v>128</v>
      </c>
      <c r="J25" s="94">
        <v>140</v>
      </c>
      <c r="K25" s="94">
        <v>9</v>
      </c>
      <c r="L25" s="94">
        <v>46</v>
      </c>
      <c r="M25" s="94">
        <v>3254</v>
      </c>
      <c r="N25" s="94">
        <v>191</v>
      </c>
      <c r="O25" s="94">
        <v>3834</v>
      </c>
      <c r="P25" s="94">
        <v>14148</v>
      </c>
    </row>
    <row r="26" spans="1:16" s="13" customFormat="1" ht="13.5" customHeight="1">
      <c r="A26" s="16" t="s">
        <v>4</v>
      </c>
      <c r="B26" s="95">
        <v>9996</v>
      </c>
      <c r="C26" s="95">
        <v>272407</v>
      </c>
      <c r="D26" s="95">
        <v>17453</v>
      </c>
      <c r="E26" s="95">
        <v>616</v>
      </c>
      <c r="F26" s="95">
        <v>8336</v>
      </c>
      <c r="G26" s="95">
        <v>9925</v>
      </c>
      <c r="H26" s="95">
        <v>2266</v>
      </c>
      <c r="I26" s="95">
        <v>1840</v>
      </c>
      <c r="J26" s="95">
        <v>62</v>
      </c>
      <c r="K26" s="95">
        <v>120</v>
      </c>
      <c r="L26" s="95">
        <v>241</v>
      </c>
      <c r="M26" s="95">
        <v>234</v>
      </c>
      <c r="N26" s="95">
        <v>10381</v>
      </c>
      <c r="O26" s="95">
        <v>282814</v>
      </c>
      <c r="P26" s="95">
        <v>17587</v>
      </c>
    </row>
    <row r="27" spans="1:16" ht="13.5" customHeight="1">
      <c r="A27" s="4" t="s">
        <v>0</v>
      </c>
      <c r="B27" s="94"/>
      <c r="C27" s="94"/>
      <c r="D27" s="94"/>
      <c r="E27" s="94"/>
      <c r="F27" s="94"/>
      <c r="G27" s="94"/>
      <c r="H27" s="94"/>
      <c r="I27" s="94"/>
      <c r="J27" s="94"/>
      <c r="K27" s="94"/>
      <c r="L27" s="94"/>
      <c r="M27" s="94"/>
      <c r="N27" s="94"/>
      <c r="O27" s="94"/>
      <c r="P27" s="94"/>
    </row>
    <row r="28" spans="1:16" ht="13.5" customHeight="1">
      <c r="A28" s="24" t="s">
        <v>318</v>
      </c>
      <c r="B28" s="94">
        <v>880</v>
      </c>
      <c r="C28" s="94">
        <v>6695</v>
      </c>
      <c r="D28" s="94">
        <v>5516</v>
      </c>
      <c r="E28" s="94">
        <v>26</v>
      </c>
      <c r="F28" s="94">
        <v>236</v>
      </c>
      <c r="G28" s="94">
        <v>9053</v>
      </c>
      <c r="H28" s="94">
        <v>119</v>
      </c>
      <c r="I28" s="94">
        <v>44</v>
      </c>
      <c r="J28" s="94">
        <v>12</v>
      </c>
      <c r="K28" s="94"/>
      <c r="L28" s="94"/>
      <c r="M28" s="94"/>
      <c r="N28" s="94">
        <v>905</v>
      </c>
      <c r="O28" s="94">
        <v>6982</v>
      </c>
      <c r="P28" s="94">
        <v>5630</v>
      </c>
    </row>
    <row r="29" spans="1:16" ht="13.5" customHeight="1">
      <c r="A29" s="24" t="s">
        <v>93</v>
      </c>
      <c r="B29" s="94">
        <v>7231</v>
      </c>
      <c r="C29" s="94">
        <v>159276</v>
      </c>
      <c r="D29" s="94">
        <v>17852</v>
      </c>
      <c r="E29" s="94">
        <v>632</v>
      </c>
      <c r="F29" s="94">
        <v>9931</v>
      </c>
      <c r="G29" s="94">
        <v>13830</v>
      </c>
      <c r="H29" s="94">
        <v>1255</v>
      </c>
      <c r="I29" s="94">
        <v>259</v>
      </c>
      <c r="J29" s="94">
        <v>35</v>
      </c>
      <c r="K29" s="94">
        <v>94</v>
      </c>
      <c r="L29" s="94">
        <v>229</v>
      </c>
      <c r="M29" s="94">
        <v>129</v>
      </c>
      <c r="N29" s="94">
        <v>7469</v>
      </c>
      <c r="O29" s="94">
        <v>169669</v>
      </c>
      <c r="P29" s="94">
        <v>18863</v>
      </c>
    </row>
    <row r="30" spans="1:16" ht="13.5" customHeight="1">
      <c r="A30" s="24" t="s">
        <v>54</v>
      </c>
      <c r="B30" s="94">
        <v>10144</v>
      </c>
      <c r="C30" s="94">
        <v>275681</v>
      </c>
      <c r="D30" s="94">
        <v>25402</v>
      </c>
      <c r="E30" s="94">
        <v>1773</v>
      </c>
      <c r="F30" s="94">
        <v>30559</v>
      </c>
      <c r="G30" s="94">
        <v>14415</v>
      </c>
      <c r="H30" s="94">
        <v>2218</v>
      </c>
      <c r="I30" s="94">
        <v>1214</v>
      </c>
      <c r="J30" s="94">
        <v>61</v>
      </c>
      <c r="K30" s="94">
        <v>231</v>
      </c>
      <c r="L30" s="94">
        <v>594</v>
      </c>
      <c r="M30" s="94">
        <v>189</v>
      </c>
      <c r="N30" s="94">
        <v>10876</v>
      </c>
      <c r="O30" s="94">
        <v>308138</v>
      </c>
      <c r="P30" s="94">
        <v>26501</v>
      </c>
    </row>
    <row r="31" spans="1:16" ht="13.5" customHeight="1">
      <c r="A31" s="24" t="s">
        <v>55</v>
      </c>
      <c r="B31" s="94">
        <v>7165</v>
      </c>
      <c r="C31" s="94">
        <v>247267</v>
      </c>
      <c r="D31" s="94">
        <v>23500</v>
      </c>
      <c r="E31" s="94">
        <v>1610</v>
      </c>
      <c r="F31" s="94">
        <v>26950</v>
      </c>
      <c r="G31" s="94">
        <v>14489</v>
      </c>
      <c r="H31" s="94">
        <v>1554</v>
      </c>
      <c r="I31" s="94">
        <v>2639</v>
      </c>
      <c r="J31" s="94">
        <v>62</v>
      </c>
      <c r="K31" s="94">
        <v>200</v>
      </c>
      <c r="L31" s="94">
        <v>630</v>
      </c>
      <c r="M31" s="94">
        <v>248</v>
      </c>
      <c r="N31" s="94">
        <v>7958</v>
      </c>
      <c r="O31" s="94">
        <v>277535</v>
      </c>
      <c r="P31" s="94">
        <v>24667</v>
      </c>
    </row>
    <row r="32" spans="1:16" ht="13.5" customHeight="1">
      <c r="A32" s="24" t="s">
        <v>56</v>
      </c>
      <c r="B32" s="94">
        <v>3428</v>
      </c>
      <c r="C32" s="94">
        <v>93456</v>
      </c>
      <c r="D32" s="94">
        <v>25347</v>
      </c>
      <c r="E32" s="94">
        <v>761</v>
      </c>
      <c r="F32" s="94">
        <v>13205</v>
      </c>
      <c r="G32" s="94">
        <v>14733</v>
      </c>
      <c r="H32" s="94">
        <v>880</v>
      </c>
      <c r="I32" s="94">
        <v>716</v>
      </c>
      <c r="J32" s="94">
        <v>82</v>
      </c>
      <c r="K32" s="94">
        <v>92</v>
      </c>
      <c r="L32" s="94">
        <v>379</v>
      </c>
      <c r="M32" s="94">
        <v>388</v>
      </c>
      <c r="N32" s="94">
        <v>3836</v>
      </c>
      <c r="O32" s="94">
        <v>107944</v>
      </c>
      <c r="P32" s="94">
        <v>25606</v>
      </c>
    </row>
    <row r="33" spans="1:16" s="17" customFormat="1" ht="13.5" customHeight="1">
      <c r="A33" s="24" t="s">
        <v>94</v>
      </c>
      <c r="B33" s="94">
        <v>606</v>
      </c>
      <c r="C33" s="94">
        <v>15890</v>
      </c>
      <c r="D33" s="94">
        <v>24456</v>
      </c>
      <c r="E33" s="94">
        <v>124</v>
      </c>
      <c r="F33" s="94">
        <v>2156</v>
      </c>
      <c r="G33" s="94">
        <v>14956</v>
      </c>
      <c r="H33" s="94">
        <v>187</v>
      </c>
      <c r="I33" s="94">
        <v>350</v>
      </c>
      <c r="J33" s="94">
        <v>196</v>
      </c>
      <c r="K33" s="94">
        <v>26</v>
      </c>
      <c r="L33" s="94">
        <v>151</v>
      </c>
      <c r="M33" s="94">
        <v>1588</v>
      </c>
      <c r="N33" s="94">
        <v>691</v>
      </c>
      <c r="O33" s="94">
        <v>18678</v>
      </c>
      <c r="P33" s="94">
        <v>24873</v>
      </c>
    </row>
    <row r="34" spans="1:16" s="17" customFormat="1" ht="13.5" customHeight="1">
      <c r="A34" s="15" t="s">
        <v>4</v>
      </c>
      <c r="B34" s="96">
        <v>29465</v>
      </c>
      <c r="C34" s="96">
        <v>798536</v>
      </c>
      <c r="D34" s="96">
        <v>21528</v>
      </c>
      <c r="E34" s="96">
        <v>4923</v>
      </c>
      <c r="F34" s="96">
        <v>83000</v>
      </c>
      <c r="G34" s="96">
        <v>14353</v>
      </c>
      <c r="H34" s="96">
        <v>6213</v>
      </c>
      <c r="I34" s="96">
        <v>5227</v>
      </c>
      <c r="J34" s="96">
        <v>54</v>
      </c>
      <c r="K34" s="96">
        <v>650</v>
      </c>
      <c r="L34" s="96">
        <v>2000</v>
      </c>
      <c r="M34" s="96">
        <v>228</v>
      </c>
      <c r="N34" s="96">
        <v>31728</v>
      </c>
      <c r="O34" s="96">
        <v>888751</v>
      </c>
      <c r="P34" s="96">
        <v>22788</v>
      </c>
    </row>
    <row r="35" ht="13.5" customHeight="1"/>
    <row r="36" spans="1:16" ht="13.5" customHeight="1">
      <c r="A36" s="190" t="s">
        <v>321</v>
      </c>
      <c r="B36" s="190"/>
      <c r="C36" s="190"/>
      <c r="D36" s="190"/>
      <c r="E36" s="190"/>
      <c r="F36" s="190"/>
      <c r="G36" s="190"/>
      <c r="H36" s="190"/>
      <c r="I36" s="190"/>
      <c r="J36" s="190"/>
      <c r="K36" s="190"/>
      <c r="L36" s="190"/>
      <c r="M36" s="190"/>
      <c r="N36" s="190"/>
      <c r="O36" s="190"/>
      <c r="P36" s="190"/>
    </row>
    <row r="37" spans="1:16" ht="13.5" customHeight="1">
      <c r="A37" s="190" t="s">
        <v>186</v>
      </c>
      <c r="B37" s="190"/>
      <c r="C37" s="190"/>
      <c r="D37" s="190"/>
      <c r="E37" s="190"/>
      <c r="F37" s="190"/>
      <c r="G37" s="190"/>
      <c r="H37" s="190"/>
      <c r="I37" s="190"/>
      <c r="J37" s="190"/>
      <c r="K37" s="190"/>
      <c r="L37" s="190"/>
      <c r="M37" s="190"/>
      <c r="N37" s="190"/>
      <c r="O37" s="190"/>
      <c r="P37" s="190"/>
    </row>
    <row r="38" spans="1:16" ht="13.5" customHeight="1">
      <c r="A38" s="190" t="s">
        <v>185</v>
      </c>
      <c r="B38" s="190"/>
      <c r="C38" s="190"/>
      <c r="D38" s="190"/>
      <c r="E38" s="190"/>
      <c r="F38" s="190"/>
      <c r="G38" s="190"/>
      <c r="H38" s="190"/>
      <c r="I38" s="190"/>
      <c r="J38" s="190"/>
      <c r="K38" s="190"/>
      <c r="L38" s="190"/>
      <c r="M38" s="190"/>
      <c r="N38" s="190"/>
      <c r="O38" s="190"/>
      <c r="P38" s="190"/>
    </row>
    <row r="39" spans="1:16" ht="13.5" customHeight="1">
      <c r="A39" s="191" t="s">
        <v>277</v>
      </c>
      <c r="B39" s="191"/>
      <c r="C39" s="191"/>
      <c r="D39" s="191"/>
      <c r="E39" s="191"/>
      <c r="F39" s="191"/>
      <c r="G39" s="191"/>
      <c r="H39" s="191"/>
      <c r="I39" s="191"/>
      <c r="J39" s="191"/>
      <c r="K39" s="191"/>
      <c r="L39" s="191"/>
      <c r="M39" s="191"/>
      <c r="N39" s="191"/>
      <c r="O39" s="191"/>
      <c r="P39" s="191"/>
    </row>
    <row r="40" ht="13.5" customHeight="1"/>
    <row r="41" ht="13.5" customHeight="1">
      <c r="A41" s="112" t="s">
        <v>295</v>
      </c>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sheet="1" objects="1" scenarios="1"/>
  <mergeCells count="9">
    <mergeCell ref="A36:P36"/>
    <mergeCell ref="A37:P37"/>
    <mergeCell ref="A38:P38"/>
    <mergeCell ref="A39:P39"/>
    <mergeCell ref="B8:D8"/>
    <mergeCell ref="E8:G8"/>
    <mergeCell ref="H8:J8"/>
    <mergeCell ref="K8:M8"/>
    <mergeCell ref="N8:P8"/>
  </mergeCells>
  <hyperlinks>
    <hyperlink ref="A41" r:id="rId1" display="© Commonwealth of Australia 2011"/>
  </hyperlinks>
  <printOptions/>
  <pageMargins left="0.7" right="0.7" top="0.75" bottom="0.75" header="0.3" footer="0.3"/>
  <pageSetup fitToHeight="0" fitToWidth="1" horizontalDpi="600" verticalDpi="600" orientation="landscape" paperSize="9" scale="62"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5"/>
  <cols>
    <col min="1" max="1" width="19.28125" style="2" customWidth="1"/>
    <col min="2" max="3" width="12.00390625" style="2" customWidth="1"/>
    <col min="4" max="4" width="13.57421875" style="2" customWidth="1"/>
    <col min="5" max="6" width="12.00390625" style="2" customWidth="1"/>
    <col min="7" max="7" width="13.57421875" style="2" customWidth="1"/>
    <col min="8" max="9" width="12.00390625" style="2" customWidth="1"/>
    <col min="10" max="10" width="13.57421875" style="2" customWidth="1"/>
    <col min="11" max="11" width="12.00390625" style="2" customWidth="1"/>
    <col min="12" max="12" width="14.140625" style="2" customWidth="1"/>
    <col min="13" max="13" width="13.57421875" style="2" customWidth="1"/>
    <col min="14" max="15" width="12.00390625" style="2" customWidth="1"/>
    <col min="16" max="16" width="13.57421875" style="2" customWidth="1"/>
    <col min="17" max="16384" width="9.140625" style="2" customWidth="1"/>
  </cols>
  <sheetData>
    <row r="1" spans="1:16" ht="60" customHeight="1">
      <c r="A1" s="65" t="s">
        <v>167</v>
      </c>
      <c r="B1" s="39"/>
      <c r="C1" s="38"/>
      <c r="D1" s="38"/>
      <c r="E1" s="67"/>
      <c r="F1" s="67"/>
      <c r="G1" s="67"/>
      <c r="H1" s="67"/>
      <c r="I1" s="67"/>
      <c r="J1" s="67"/>
      <c r="K1" s="67"/>
      <c r="L1" s="67"/>
      <c r="M1" s="67"/>
      <c r="N1" s="67"/>
      <c r="O1" s="67"/>
      <c r="P1" s="67"/>
    </row>
    <row r="2" spans="1:4" ht="15.75">
      <c r="A2" s="52" t="s">
        <v>170</v>
      </c>
      <c r="B2" s="52"/>
      <c r="C2" s="52"/>
      <c r="D2" s="52"/>
    </row>
    <row r="3" spans="1:4" ht="12.75">
      <c r="A3" s="53" t="s">
        <v>325</v>
      </c>
      <c r="B3" s="54"/>
      <c r="C3" s="54"/>
      <c r="D3" s="54"/>
    </row>
    <row r="4" spans="1:4" ht="12.75">
      <c r="A4" s="53"/>
      <c r="B4" s="54"/>
      <c r="C4" s="54"/>
      <c r="D4" s="54"/>
    </row>
    <row r="5" ht="15">
      <c r="A5" s="55" t="s">
        <v>176</v>
      </c>
    </row>
    <row r="6" ht="15">
      <c r="A6" s="55"/>
    </row>
    <row r="7" ht="22.5" customHeight="1">
      <c r="A7" s="56" t="s">
        <v>192</v>
      </c>
    </row>
    <row r="8" spans="2:16" s="129" customFormat="1" ht="30.75" customHeight="1">
      <c r="B8" s="192" t="s">
        <v>147</v>
      </c>
      <c r="C8" s="192"/>
      <c r="D8" s="192"/>
      <c r="E8" s="192" t="s">
        <v>150</v>
      </c>
      <c r="F8" s="192"/>
      <c r="G8" s="192"/>
      <c r="H8" s="192" t="s">
        <v>213</v>
      </c>
      <c r="I8" s="192"/>
      <c r="J8" s="192"/>
      <c r="K8" s="192" t="s">
        <v>315</v>
      </c>
      <c r="L8" s="192"/>
      <c r="M8" s="192"/>
      <c r="N8" s="192" t="s">
        <v>316</v>
      </c>
      <c r="O8" s="192"/>
      <c r="P8" s="192"/>
    </row>
    <row r="9" spans="2:16" s="17"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17" customFormat="1" ht="12.75" customHeight="1">
      <c r="A10" s="131"/>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spans="1:15" ht="12.75" customHeight="1">
      <c r="A11" s="4" t="s">
        <v>68</v>
      </c>
      <c r="C11" s="23"/>
      <c r="F11" s="23"/>
      <c r="I11" s="23"/>
      <c r="L11" s="23"/>
      <c r="O11" s="23"/>
    </row>
    <row r="12" spans="1:16" ht="12.75" customHeight="1">
      <c r="A12" s="24" t="s">
        <v>318</v>
      </c>
      <c r="B12" s="94">
        <v>4603</v>
      </c>
      <c r="C12" s="94">
        <v>42984</v>
      </c>
      <c r="D12" s="94">
        <v>6981</v>
      </c>
      <c r="E12" s="94">
        <v>146</v>
      </c>
      <c r="F12" s="94">
        <v>1017</v>
      </c>
      <c r="G12" s="94">
        <v>4779</v>
      </c>
      <c r="H12" s="94">
        <v>1310</v>
      </c>
      <c r="I12" s="94">
        <v>4046</v>
      </c>
      <c r="J12" s="94">
        <v>49</v>
      </c>
      <c r="K12" s="94">
        <v>46</v>
      </c>
      <c r="L12" s="94">
        <v>108</v>
      </c>
      <c r="M12" s="94">
        <v>91</v>
      </c>
      <c r="N12" s="94">
        <v>4760</v>
      </c>
      <c r="O12" s="94">
        <v>48177</v>
      </c>
      <c r="P12" s="94">
        <v>7221</v>
      </c>
    </row>
    <row r="13" spans="1:16" ht="12.75" customHeight="1">
      <c r="A13" s="24" t="s">
        <v>93</v>
      </c>
      <c r="B13" s="94">
        <v>57831</v>
      </c>
      <c r="C13" s="94">
        <v>1462399</v>
      </c>
      <c r="D13" s="94">
        <v>21893</v>
      </c>
      <c r="E13" s="94">
        <v>6436</v>
      </c>
      <c r="F13" s="94">
        <v>77682</v>
      </c>
      <c r="G13" s="94">
        <v>8354</v>
      </c>
      <c r="H13" s="94">
        <v>23166</v>
      </c>
      <c r="I13" s="94">
        <v>24950</v>
      </c>
      <c r="J13" s="94">
        <v>82</v>
      </c>
      <c r="K13" s="94">
        <v>1052</v>
      </c>
      <c r="L13" s="94">
        <v>1924</v>
      </c>
      <c r="M13" s="94">
        <v>35</v>
      </c>
      <c r="N13" s="94">
        <v>60143</v>
      </c>
      <c r="O13" s="94">
        <v>1566896</v>
      </c>
      <c r="P13" s="94">
        <v>22610</v>
      </c>
    </row>
    <row r="14" spans="1:16" ht="12.75" customHeight="1">
      <c r="A14" s="24" t="s">
        <v>54</v>
      </c>
      <c r="B14" s="94">
        <v>177375</v>
      </c>
      <c r="C14" s="94">
        <v>8875273</v>
      </c>
      <c r="D14" s="94">
        <v>44523</v>
      </c>
      <c r="E14" s="94">
        <v>28249</v>
      </c>
      <c r="F14" s="94">
        <v>441893</v>
      </c>
      <c r="G14" s="94">
        <v>9658</v>
      </c>
      <c r="H14" s="94">
        <v>96947</v>
      </c>
      <c r="I14" s="94">
        <v>72521</v>
      </c>
      <c r="J14" s="94">
        <v>145</v>
      </c>
      <c r="K14" s="94">
        <v>6846</v>
      </c>
      <c r="L14" s="94">
        <v>17422</v>
      </c>
      <c r="M14" s="94">
        <v>80</v>
      </c>
      <c r="N14" s="94">
        <v>187050</v>
      </c>
      <c r="O14" s="94">
        <v>9406964</v>
      </c>
      <c r="P14" s="94">
        <v>43885</v>
      </c>
    </row>
    <row r="15" spans="1:16" ht="12.75" customHeight="1">
      <c r="A15" s="24" t="s">
        <v>55</v>
      </c>
      <c r="B15" s="94">
        <v>114419</v>
      </c>
      <c r="C15" s="94">
        <v>8341733</v>
      </c>
      <c r="D15" s="94">
        <v>59640</v>
      </c>
      <c r="E15" s="94">
        <v>20813</v>
      </c>
      <c r="F15" s="94">
        <v>565264</v>
      </c>
      <c r="G15" s="94">
        <v>13150</v>
      </c>
      <c r="H15" s="94">
        <v>69307</v>
      </c>
      <c r="I15" s="94">
        <v>159131</v>
      </c>
      <c r="J15" s="94">
        <v>159</v>
      </c>
      <c r="K15" s="94">
        <v>9327</v>
      </c>
      <c r="L15" s="94">
        <v>49291</v>
      </c>
      <c r="M15" s="94">
        <v>188</v>
      </c>
      <c r="N15" s="94">
        <v>123495</v>
      </c>
      <c r="O15" s="94">
        <v>9115221</v>
      </c>
      <c r="P15" s="94">
        <v>58126</v>
      </c>
    </row>
    <row r="16" spans="1:16" ht="12.75" customHeight="1">
      <c r="A16" s="24" t="s">
        <v>56</v>
      </c>
      <c r="B16" s="94">
        <v>40188</v>
      </c>
      <c r="C16" s="94">
        <v>3147336</v>
      </c>
      <c r="D16" s="94">
        <v>56465</v>
      </c>
      <c r="E16" s="94">
        <v>8038</v>
      </c>
      <c r="F16" s="94">
        <v>245235</v>
      </c>
      <c r="G16" s="94">
        <v>13725</v>
      </c>
      <c r="H16" s="94">
        <v>26670</v>
      </c>
      <c r="I16" s="94">
        <v>107720</v>
      </c>
      <c r="J16" s="94">
        <v>216</v>
      </c>
      <c r="K16" s="94">
        <v>5073</v>
      </c>
      <c r="L16" s="94">
        <v>49799</v>
      </c>
      <c r="M16" s="94">
        <v>478</v>
      </c>
      <c r="N16" s="94">
        <v>45214</v>
      </c>
      <c r="O16" s="94">
        <v>3550096</v>
      </c>
      <c r="P16" s="94">
        <v>53741</v>
      </c>
    </row>
    <row r="17" spans="1:16" ht="12.75" customHeight="1">
      <c r="A17" s="24" t="s">
        <v>94</v>
      </c>
      <c r="B17" s="94">
        <v>9662</v>
      </c>
      <c r="C17" s="94">
        <v>512379</v>
      </c>
      <c r="D17" s="94">
        <v>29024</v>
      </c>
      <c r="E17" s="94">
        <v>2316</v>
      </c>
      <c r="F17" s="94">
        <v>47888</v>
      </c>
      <c r="G17" s="94">
        <v>8456</v>
      </c>
      <c r="H17" s="94">
        <v>10027</v>
      </c>
      <c r="I17" s="94">
        <v>76054</v>
      </c>
      <c r="J17" s="94">
        <v>1292</v>
      </c>
      <c r="K17" s="94">
        <v>4601</v>
      </c>
      <c r="L17" s="94">
        <v>111357</v>
      </c>
      <c r="M17" s="94">
        <v>15434</v>
      </c>
      <c r="N17" s="94">
        <v>13702</v>
      </c>
      <c r="O17" s="94">
        <v>747513</v>
      </c>
      <c r="P17" s="94">
        <v>32036</v>
      </c>
    </row>
    <row r="18" spans="1:16" s="13" customFormat="1" ht="12.75" customHeight="1">
      <c r="A18" s="16" t="s">
        <v>4</v>
      </c>
      <c r="B18" s="95">
        <v>404069</v>
      </c>
      <c r="C18" s="95">
        <v>22381564</v>
      </c>
      <c r="D18" s="95">
        <v>43910</v>
      </c>
      <c r="E18" s="95">
        <v>65992</v>
      </c>
      <c r="F18" s="95">
        <v>1378860</v>
      </c>
      <c r="G18" s="95">
        <v>10725</v>
      </c>
      <c r="H18" s="95">
        <v>227422</v>
      </c>
      <c r="I18" s="95">
        <v>444414</v>
      </c>
      <c r="J18" s="95">
        <v>152</v>
      </c>
      <c r="K18" s="95">
        <v>26945</v>
      </c>
      <c r="L18" s="95">
        <v>229863</v>
      </c>
      <c r="M18" s="95">
        <v>302</v>
      </c>
      <c r="N18" s="95">
        <v>434359</v>
      </c>
      <c r="O18" s="95">
        <v>24434704</v>
      </c>
      <c r="P18" s="95">
        <v>43241</v>
      </c>
    </row>
    <row r="19" spans="1:16" ht="12.75" customHeight="1">
      <c r="A19" s="4" t="s">
        <v>69</v>
      </c>
      <c r="B19" s="94"/>
      <c r="C19" s="94"/>
      <c r="D19" s="94"/>
      <c r="E19" s="94"/>
      <c r="F19" s="94"/>
      <c r="G19" s="94"/>
      <c r="H19" s="94"/>
      <c r="I19" s="94"/>
      <c r="J19" s="94"/>
      <c r="K19" s="94"/>
      <c r="L19" s="94"/>
      <c r="M19" s="94"/>
      <c r="N19" s="94"/>
      <c r="O19" s="94"/>
      <c r="P19" s="94"/>
    </row>
    <row r="20" spans="1:16" ht="12.75" customHeight="1">
      <c r="A20" s="24" t="s">
        <v>318</v>
      </c>
      <c r="B20" s="94">
        <v>4383</v>
      </c>
      <c r="C20" s="94">
        <v>34681</v>
      </c>
      <c r="D20" s="94">
        <v>6466</v>
      </c>
      <c r="E20" s="94">
        <v>54</v>
      </c>
      <c r="F20" s="94">
        <v>157</v>
      </c>
      <c r="G20" s="94">
        <v>617</v>
      </c>
      <c r="H20" s="94">
        <v>1341</v>
      </c>
      <c r="I20" s="94">
        <v>3577</v>
      </c>
      <c r="J20" s="94">
        <v>40</v>
      </c>
      <c r="K20" s="94">
        <v>49</v>
      </c>
      <c r="L20" s="94">
        <v>199</v>
      </c>
      <c r="M20" s="94">
        <v>382</v>
      </c>
      <c r="N20" s="94">
        <v>4498</v>
      </c>
      <c r="O20" s="94">
        <v>38624</v>
      </c>
      <c r="P20" s="94">
        <v>6673</v>
      </c>
    </row>
    <row r="21" spans="1:16" ht="12.75" customHeight="1">
      <c r="A21" s="24" t="s">
        <v>93</v>
      </c>
      <c r="B21" s="94">
        <v>51312</v>
      </c>
      <c r="C21" s="94">
        <v>1168530</v>
      </c>
      <c r="D21" s="94">
        <v>18667</v>
      </c>
      <c r="E21" s="94">
        <v>2285</v>
      </c>
      <c r="F21" s="94">
        <v>20253</v>
      </c>
      <c r="G21" s="94">
        <v>4948</v>
      </c>
      <c r="H21" s="94">
        <v>23808</v>
      </c>
      <c r="I21" s="94">
        <v>34294</v>
      </c>
      <c r="J21" s="94">
        <v>128</v>
      </c>
      <c r="K21" s="94">
        <v>696</v>
      </c>
      <c r="L21" s="94">
        <v>1513</v>
      </c>
      <c r="M21" s="94">
        <v>60</v>
      </c>
      <c r="N21" s="94">
        <v>52562</v>
      </c>
      <c r="O21" s="94">
        <v>1224613</v>
      </c>
      <c r="P21" s="94">
        <v>19035</v>
      </c>
    </row>
    <row r="22" spans="1:16" ht="12.75" customHeight="1">
      <c r="A22" s="24" t="s">
        <v>54</v>
      </c>
      <c r="B22" s="94">
        <v>152235</v>
      </c>
      <c r="C22" s="94">
        <v>5741266</v>
      </c>
      <c r="D22" s="94">
        <v>33393</v>
      </c>
      <c r="E22" s="94">
        <v>13707</v>
      </c>
      <c r="F22" s="94">
        <v>150749</v>
      </c>
      <c r="G22" s="94">
        <v>4751</v>
      </c>
      <c r="H22" s="94">
        <v>93276</v>
      </c>
      <c r="I22" s="94">
        <v>134168</v>
      </c>
      <c r="J22" s="94">
        <v>200</v>
      </c>
      <c r="K22" s="94">
        <v>5681</v>
      </c>
      <c r="L22" s="94">
        <v>11751</v>
      </c>
      <c r="M22" s="94">
        <v>71</v>
      </c>
      <c r="N22" s="94">
        <v>161006</v>
      </c>
      <c r="O22" s="94">
        <v>6037837</v>
      </c>
      <c r="P22" s="94">
        <v>32774</v>
      </c>
    </row>
    <row r="23" spans="1:16" ht="12.75" customHeight="1">
      <c r="A23" s="24" t="s">
        <v>55</v>
      </c>
      <c r="B23" s="94">
        <v>86445</v>
      </c>
      <c r="C23" s="94">
        <v>3782562</v>
      </c>
      <c r="D23" s="94">
        <v>35074</v>
      </c>
      <c r="E23" s="94">
        <v>11725</v>
      </c>
      <c r="F23" s="94">
        <v>170272</v>
      </c>
      <c r="G23" s="94">
        <v>5469</v>
      </c>
      <c r="H23" s="94">
        <v>58305</v>
      </c>
      <c r="I23" s="94">
        <v>202713</v>
      </c>
      <c r="J23" s="94">
        <v>256</v>
      </c>
      <c r="K23" s="94">
        <v>6458</v>
      </c>
      <c r="L23" s="94">
        <v>18542</v>
      </c>
      <c r="M23" s="94">
        <v>153</v>
      </c>
      <c r="N23" s="94">
        <v>95966</v>
      </c>
      <c r="O23" s="94">
        <v>4174052</v>
      </c>
      <c r="P23" s="94">
        <v>33918</v>
      </c>
    </row>
    <row r="24" spans="1:16" ht="12.75" customHeight="1">
      <c r="A24" s="24" t="s">
        <v>56</v>
      </c>
      <c r="B24" s="94">
        <v>30883</v>
      </c>
      <c r="C24" s="94">
        <v>1307404</v>
      </c>
      <c r="D24" s="94">
        <v>34055</v>
      </c>
      <c r="E24" s="94">
        <v>4554</v>
      </c>
      <c r="F24" s="94">
        <v>63898</v>
      </c>
      <c r="G24" s="94">
        <v>6388</v>
      </c>
      <c r="H24" s="94">
        <v>22042</v>
      </c>
      <c r="I24" s="94">
        <v>108558</v>
      </c>
      <c r="J24" s="94">
        <v>420</v>
      </c>
      <c r="K24" s="94">
        <v>3242</v>
      </c>
      <c r="L24" s="94">
        <v>18273</v>
      </c>
      <c r="M24" s="94">
        <v>319</v>
      </c>
      <c r="N24" s="94">
        <v>35295</v>
      </c>
      <c r="O24" s="94">
        <v>1498106</v>
      </c>
      <c r="P24" s="94">
        <v>32947</v>
      </c>
    </row>
    <row r="25" spans="1:16" ht="12.75" customHeight="1">
      <c r="A25" s="24" t="s">
        <v>94</v>
      </c>
      <c r="B25" s="94">
        <v>6925</v>
      </c>
      <c r="C25" s="94">
        <v>178517</v>
      </c>
      <c r="D25" s="94">
        <v>15925</v>
      </c>
      <c r="E25" s="94">
        <v>1144</v>
      </c>
      <c r="F25" s="94">
        <v>9732</v>
      </c>
      <c r="G25" s="94">
        <v>3276</v>
      </c>
      <c r="H25" s="94">
        <v>8429</v>
      </c>
      <c r="I25" s="94">
        <v>77729</v>
      </c>
      <c r="J25" s="94">
        <v>2335</v>
      </c>
      <c r="K25" s="94">
        <v>3826</v>
      </c>
      <c r="L25" s="94">
        <v>47040</v>
      </c>
      <c r="M25" s="94">
        <v>7477</v>
      </c>
      <c r="N25" s="94">
        <v>10618</v>
      </c>
      <c r="O25" s="94">
        <v>313078</v>
      </c>
      <c r="P25" s="94">
        <v>20555</v>
      </c>
    </row>
    <row r="26" spans="1:16" s="13" customFormat="1" ht="12.75" customHeight="1">
      <c r="A26" s="16" t="s">
        <v>4</v>
      </c>
      <c r="B26" s="95">
        <v>332184</v>
      </c>
      <c r="C26" s="95">
        <v>12212910</v>
      </c>
      <c r="D26" s="95">
        <v>30150</v>
      </c>
      <c r="E26" s="95">
        <v>33473</v>
      </c>
      <c r="F26" s="95">
        <v>415114</v>
      </c>
      <c r="G26" s="95">
        <v>5138</v>
      </c>
      <c r="H26" s="95">
        <v>207198</v>
      </c>
      <c r="I26" s="95">
        <v>561026</v>
      </c>
      <c r="J26" s="95">
        <v>225</v>
      </c>
      <c r="K26" s="95">
        <v>19948</v>
      </c>
      <c r="L26" s="95">
        <v>97277</v>
      </c>
      <c r="M26" s="95">
        <v>264</v>
      </c>
      <c r="N26" s="95">
        <v>359942</v>
      </c>
      <c r="O26" s="95">
        <v>13286204</v>
      </c>
      <c r="P26" s="95">
        <v>29646</v>
      </c>
    </row>
    <row r="27" spans="1:16" ht="12.75" customHeight="1">
      <c r="A27" s="4" t="s">
        <v>0</v>
      </c>
      <c r="B27" s="94"/>
      <c r="C27" s="94"/>
      <c r="D27" s="94"/>
      <c r="E27" s="94"/>
      <c r="F27" s="94"/>
      <c r="G27" s="94"/>
      <c r="H27" s="94"/>
      <c r="I27" s="94"/>
      <c r="J27" s="94"/>
      <c r="K27" s="94"/>
      <c r="L27" s="94"/>
      <c r="M27" s="94"/>
      <c r="N27" s="94"/>
      <c r="O27" s="94"/>
      <c r="P27" s="94"/>
    </row>
    <row r="28" spans="1:16" ht="12.75" customHeight="1">
      <c r="A28" s="24" t="s">
        <v>318</v>
      </c>
      <c r="B28" s="94">
        <v>8987</v>
      </c>
      <c r="C28" s="94">
        <v>77675</v>
      </c>
      <c r="D28" s="94">
        <v>6704</v>
      </c>
      <c r="E28" s="94">
        <v>197</v>
      </c>
      <c r="F28" s="94">
        <v>1149</v>
      </c>
      <c r="G28" s="94">
        <v>3082</v>
      </c>
      <c r="H28" s="94">
        <v>2648</v>
      </c>
      <c r="I28" s="94">
        <v>7615</v>
      </c>
      <c r="J28" s="94">
        <v>45</v>
      </c>
      <c r="K28" s="94">
        <v>92</v>
      </c>
      <c r="L28" s="94">
        <v>301</v>
      </c>
      <c r="M28" s="94">
        <v>191</v>
      </c>
      <c r="N28" s="94">
        <v>9259</v>
      </c>
      <c r="O28" s="94">
        <v>86808</v>
      </c>
      <c r="P28" s="94">
        <v>6951</v>
      </c>
    </row>
    <row r="29" spans="1:16" ht="12.75" customHeight="1">
      <c r="A29" s="24" t="s">
        <v>93</v>
      </c>
      <c r="B29" s="94">
        <v>109140</v>
      </c>
      <c r="C29" s="94">
        <v>2630853</v>
      </c>
      <c r="D29" s="94">
        <v>20289</v>
      </c>
      <c r="E29" s="94">
        <v>8714</v>
      </c>
      <c r="F29" s="94">
        <v>97863</v>
      </c>
      <c r="G29" s="94">
        <v>7437</v>
      </c>
      <c r="H29" s="94">
        <v>46978</v>
      </c>
      <c r="I29" s="94">
        <v>59249</v>
      </c>
      <c r="J29" s="94">
        <v>101</v>
      </c>
      <c r="K29" s="94">
        <v>1751</v>
      </c>
      <c r="L29" s="94">
        <v>3444</v>
      </c>
      <c r="M29" s="94">
        <v>44</v>
      </c>
      <c r="N29" s="94">
        <v>112701</v>
      </c>
      <c r="O29" s="94">
        <v>2791412</v>
      </c>
      <c r="P29" s="94">
        <v>20893</v>
      </c>
    </row>
    <row r="30" spans="1:16" ht="12.75" customHeight="1">
      <c r="A30" s="24" t="s">
        <v>54</v>
      </c>
      <c r="B30" s="94">
        <v>329607</v>
      </c>
      <c r="C30" s="94">
        <v>14616389</v>
      </c>
      <c r="D30" s="94">
        <v>39248</v>
      </c>
      <c r="E30" s="94">
        <v>41960</v>
      </c>
      <c r="F30" s="94">
        <v>592691</v>
      </c>
      <c r="G30" s="94">
        <v>7918</v>
      </c>
      <c r="H30" s="94">
        <v>190221</v>
      </c>
      <c r="I30" s="94">
        <v>206688</v>
      </c>
      <c r="J30" s="94">
        <v>169</v>
      </c>
      <c r="K30" s="94">
        <v>12524</v>
      </c>
      <c r="L30" s="94">
        <v>29167</v>
      </c>
      <c r="M30" s="94">
        <v>76</v>
      </c>
      <c r="N30" s="94">
        <v>348062</v>
      </c>
      <c r="O30" s="94">
        <v>15445046</v>
      </c>
      <c r="P30" s="94">
        <v>38645</v>
      </c>
    </row>
    <row r="31" spans="1:16" ht="12.75" customHeight="1">
      <c r="A31" s="24" t="s">
        <v>55</v>
      </c>
      <c r="B31" s="94">
        <v>200860</v>
      </c>
      <c r="C31" s="94">
        <v>12124058</v>
      </c>
      <c r="D31" s="94">
        <v>47888</v>
      </c>
      <c r="E31" s="94">
        <v>32540</v>
      </c>
      <c r="F31" s="94">
        <v>735548</v>
      </c>
      <c r="G31" s="94">
        <v>9805</v>
      </c>
      <c r="H31" s="94">
        <v>127616</v>
      </c>
      <c r="I31" s="94">
        <v>361856</v>
      </c>
      <c r="J31" s="94">
        <v>199</v>
      </c>
      <c r="K31" s="94">
        <v>15786</v>
      </c>
      <c r="L31" s="94">
        <v>67838</v>
      </c>
      <c r="M31" s="94">
        <v>171</v>
      </c>
      <c r="N31" s="94">
        <v>219464</v>
      </c>
      <c r="O31" s="94">
        <v>13289451</v>
      </c>
      <c r="P31" s="94">
        <v>46516</v>
      </c>
    </row>
    <row r="32" spans="1:16" ht="12.75" customHeight="1">
      <c r="A32" s="24" t="s">
        <v>56</v>
      </c>
      <c r="B32" s="94">
        <v>71069</v>
      </c>
      <c r="C32" s="94">
        <v>4454675</v>
      </c>
      <c r="D32" s="94">
        <v>44779</v>
      </c>
      <c r="E32" s="94">
        <v>12590</v>
      </c>
      <c r="F32" s="94">
        <v>309041</v>
      </c>
      <c r="G32" s="94">
        <v>10545</v>
      </c>
      <c r="H32" s="94">
        <v>48704</v>
      </c>
      <c r="I32" s="94">
        <v>216244</v>
      </c>
      <c r="J32" s="94">
        <v>295</v>
      </c>
      <c r="K32" s="94">
        <v>8315</v>
      </c>
      <c r="L32" s="94">
        <v>68079</v>
      </c>
      <c r="M32" s="94">
        <v>401</v>
      </c>
      <c r="N32" s="94">
        <v>80506</v>
      </c>
      <c r="O32" s="94">
        <v>5048038</v>
      </c>
      <c r="P32" s="94">
        <v>42948</v>
      </c>
    </row>
    <row r="33" spans="1:16" ht="12.75" customHeight="1">
      <c r="A33" s="24" t="s">
        <v>94</v>
      </c>
      <c r="B33" s="94">
        <v>16588</v>
      </c>
      <c r="C33" s="94">
        <v>690856</v>
      </c>
      <c r="D33" s="94">
        <v>22100</v>
      </c>
      <c r="E33" s="94">
        <v>3459</v>
      </c>
      <c r="F33" s="94">
        <v>57607</v>
      </c>
      <c r="G33" s="94">
        <v>6652</v>
      </c>
      <c r="H33" s="94">
        <v>18459</v>
      </c>
      <c r="I33" s="94">
        <v>153807</v>
      </c>
      <c r="J33" s="94">
        <v>1717</v>
      </c>
      <c r="K33" s="94">
        <v>8422</v>
      </c>
      <c r="L33" s="94">
        <v>158312</v>
      </c>
      <c r="M33" s="94">
        <v>10559</v>
      </c>
      <c r="N33" s="94">
        <v>24317</v>
      </c>
      <c r="O33" s="94">
        <v>1060463</v>
      </c>
      <c r="P33" s="94">
        <v>26452</v>
      </c>
    </row>
    <row r="34" spans="1:16" s="17" customFormat="1" ht="12.75" customHeight="1">
      <c r="A34" s="15" t="s">
        <v>4</v>
      </c>
      <c r="B34" s="96">
        <v>736252</v>
      </c>
      <c r="C34" s="96">
        <v>34594454</v>
      </c>
      <c r="D34" s="96">
        <v>37043</v>
      </c>
      <c r="E34" s="96">
        <v>99462</v>
      </c>
      <c r="F34" s="96">
        <v>1793903</v>
      </c>
      <c r="G34" s="96">
        <v>8606</v>
      </c>
      <c r="H34" s="96">
        <v>434624</v>
      </c>
      <c r="I34" s="96">
        <v>1005451</v>
      </c>
      <c r="J34" s="96">
        <v>184</v>
      </c>
      <c r="K34" s="96">
        <v>46888</v>
      </c>
      <c r="L34" s="96">
        <v>327109</v>
      </c>
      <c r="M34" s="96">
        <v>287</v>
      </c>
      <c r="N34" s="96">
        <v>794305</v>
      </c>
      <c r="O34" s="96">
        <v>37721075</v>
      </c>
      <c r="P34" s="96">
        <v>36518</v>
      </c>
    </row>
    <row r="35" ht="12.75" customHeight="1"/>
    <row r="36" spans="1:16" ht="12.75" customHeight="1">
      <c r="A36" s="190" t="s">
        <v>321</v>
      </c>
      <c r="B36" s="190"/>
      <c r="C36" s="190"/>
      <c r="D36" s="190"/>
      <c r="E36" s="190"/>
      <c r="F36" s="190"/>
      <c r="G36" s="190"/>
      <c r="H36" s="190"/>
      <c r="I36" s="190"/>
      <c r="J36" s="190"/>
      <c r="K36" s="190"/>
      <c r="L36" s="190"/>
      <c r="M36" s="190"/>
      <c r="N36" s="190"/>
      <c r="O36" s="190"/>
      <c r="P36" s="190"/>
    </row>
    <row r="37" spans="1:16" ht="12.75" customHeight="1">
      <c r="A37" s="190" t="s">
        <v>186</v>
      </c>
      <c r="B37" s="190"/>
      <c r="C37" s="190"/>
      <c r="D37" s="190"/>
      <c r="E37" s="190"/>
      <c r="F37" s="190"/>
      <c r="G37" s="190"/>
      <c r="H37" s="190"/>
      <c r="I37" s="190"/>
      <c r="J37" s="190"/>
      <c r="K37" s="190"/>
      <c r="L37" s="190"/>
      <c r="M37" s="190"/>
      <c r="N37" s="190"/>
      <c r="O37" s="190"/>
      <c r="P37" s="190"/>
    </row>
    <row r="38" spans="1:16" ht="12.75" customHeight="1">
      <c r="A38" s="190" t="s">
        <v>185</v>
      </c>
      <c r="B38" s="190"/>
      <c r="C38" s="190"/>
      <c r="D38" s="190"/>
      <c r="E38" s="190"/>
      <c r="F38" s="190"/>
      <c r="G38" s="190"/>
      <c r="H38" s="190"/>
      <c r="I38" s="190"/>
      <c r="J38" s="190"/>
      <c r="K38" s="190"/>
      <c r="L38" s="190"/>
      <c r="M38" s="190"/>
      <c r="N38" s="190"/>
      <c r="O38" s="190"/>
      <c r="P38" s="190"/>
    </row>
    <row r="39" spans="1:16" ht="12.75" customHeight="1">
      <c r="A39" s="191" t="s">
        <v>277</v>
      </c>
      <c r="B39" s="191"/>
      <c r="C39" s="191"/>
      <c r="D39" s="191"/>
      <c r="E39" s="191"/>
      <c r="F39" s="191"/>
      <c r="G39" s="191"/>
      <c r="H39" s="191"/>
      <c r="I39" s="191"/>
      <c r="J39" s="191"/>
      <c r="K39" s="191"/>
      <c r="L39" s="191"/>
      <c r="M39" s="191"/>
      <c r="N39" s="191"/>
      <c r="O39" s="191"/>
      <c r="P39" s="191"/>
    </row>
    <row r="40" ht="12.75" customHeight="1"/>
    <row r="41" ht="12.75" customHeight="1">
      <c r="A41" s="112" t="s">
        <v>295</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heet="1" objects="1" scenarios="1"/>
  <mergeCells count="9">
    <mergeCell ref="A36:P36"/>
    <mergeCell ref="A37:P37"/>
    <mergeCell ref="A38:P38"/>
    <mergeCell ref="A39:P39"/>
    <mergeCell ref="B8:D8"/>
    <mergeCell ref="E8:G8"/>
    <mergeCell ref="H8:J8"/>
    <mergeCell ref="K8:M8"/>
    <mergeCell ref="N8:P8"/>
  </mergeCells>
  <hyperlinks>
    <hyperlink ref="A41" r:id="rId1" display="© Commonwealth of Australia 2011"/>
  </hyperlinks>
  <printOptions/>
  <pageMargins left="0.7" right="0.7" top="0.75" bottom="0.75" header="0.3" footer="0.3"/>
  <pageSetup fitToHeight="0" fitToWidth="1" horizontalDpi="600" verticalDpi="600" orientation="landscape" paperSize="9" scale="62"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1.25" customHeight="1"/>
  <cols>
    <col min="1" max="1" width="19.00390625" style="25" customWidth="1"/>
    <col min="2" max="3" width="12.00390625" style="25" customWidth="1"/>
    <col min="4" max="4" width="13.57421875" style="25" customWidth="1"/>
    <col min="5" max="6" width="12.00390625" style="25" customWidth="1"/>
    <col min="7" max="7" width="13.57421875" style="25" customWidth="1"/>
    <col min="8" max="9" width="12.00390625" style="25" customWidth="1"/>
    <col min="10" max="10" width="13.57421875" style="25" customWidth="1"/>
    <col min="11" max="12" width="12.00390625" style="25" customWidth="1"/>
    <col min="13" max="13" width="13.57421875" style="25" customWidth="1"/>
    <col min="14" max="15" width="12.00390625" style="25" customWidth="1"/>
    <col min="16" max="16" width="13.57421875" style="25" customWidth="1"/>
    <col min="17" max="16384" width="9.140625" style="25" customWidth="1"/>
  </cols>
  <sheetData>
    <row r="1" spans="1:16" ht="60" customHeight="1">
      <c r="A1" s="65" t="s">
        <v>167</v>
      </c>
      <c r="B1" s="39"/>
      <c r="C1" s="38"/>
      <c r="D1" s="38"/>
      <c r="E1" s="67"/>
      <c r="F1" s="67"/>
      <c r="G1" s="67"/>
      <c r="H1" s="67"/>
      <c r="I1" s="67"/>
      <c r="J1" s="67"/>
      <c r="K1" s="67"/>
      <c r="L1" s="67"/>
      <c r="M1" s="67"/>
      <c r="N1" s="67"/>
      <c r="O1" s="67"/>
      <c r="P1" s="67"/>
    </row>
    <row r="2" spans="1:4" ht="16.5" customHeight="1">
      <c r="A2" s="52" t="s">
        <v>170</v>
      </c>
      <c r="B2" s="52"/>
      <c r="C2" s="52"/>
      <c r="D2" s="52"/>
    </row>
    <row r="3" spans="1:4" ht="15" customHeight="1">
      <c r="A3" s="53" t="s">
        <v>325</v>
      </c>
      <c r="B3" s="54"/>
      <c r="C3" s="54"/>
      <c r="D3" s="54"/>
    </row>
    <row r="4" spans="1:4" ht="15" customHeight="1">
      <c r="A4" s="53"/>
      <c r="B4" s="54"/>
      <c r="C4" s="54"/>
      <c r="D4" s="54"/>
    </row>
    <row r="5" ht="15" customHeight="1">
      <c r="A5" s="55" t="s">
        <v>176</v>
      </c>
    </row>
    <row r="6" ht="11.25" customHeight="1">
      <c r="A6" s="55"/>
    </row>
    <row r="7" ht="22.5" customHeight="1">
      <c r="A7" s="56" t="s">
        <v>297</v>
      </c>
    </row>
    <row r="8" spans="2:16" s="134" customFormat="1" ht="30" customHeight="1">
      <c r="B8" s="192" t="s">
        <v>147</v>
      </c>
      <c r="C8" s="192"/>
      <c r="D8" s="192"/>
      <c r="E8" s="192" t="s">
        <v>150</v>
      </c>
      <c r="F8" s="192"/>
      <c r="G8" s="192"/>
      <c r="H8" s="192" t="s">
        <v>213</v>
      </c>
      <c r="I8" s="192"/>
      <c r="J8" s="192"/>
      <c r="K8" s="192" t="s">
        <v>315</v>
      </c>
      <c r="L8" s="192"/>
      <c r="M8" s="192"/>
      <c r="N8" s="192" t="s">
        <v>316</v>
      </c>
      <c r="O8" s="192"/>
      <c r="P8" s="192"/>
    </row>
    <row r="9" spans="2:16" s="27" customFormat="1" ht="22.5" customHeight="1">
      <c r="B9" s="130" t="s">
        <v>0</v>
      </c>
      <c r="C9" s="130" t="s">
        <v>103</v>
      </c>
      <c r="D9" s="130" t="s">
        <v>187</v>
      </c>
      <c r="E9" s="130" t="s">
        <v>0</v>
      </c>
      <c r="F9" s="130" t="s">
        <v>103</v>
      </c>
      <c r="G9" s="130" t="s">
        <v>187</v>
      </c>
      <c r="H9" s="130" t="s">
        <v>0</v>
      </c>
      <c r="I9" s="130" t="s">
        <v>103</v>
      </c>
      <c r="J9" s="130" t="s">
        <v>187</v>
      </c>
      <c r="K9" s="130" t="s">
        <v>0</v>
      </c>
      <c r="L9" s="130" t="s">
        <v>103</v>
      </c>
      <c r="M9" s="130" t="s">
        <v>187</v>
      </c>
      <c r="N9" s="130" t="s">
        <v>0</v>
      </c>
      <c r="O9" s="130" t="s">
        <v>103</v>
      </c>
      <c r="P9" s="130" t="s">
        <v>187</v>
      </c>
    </row>
    <row r="10" spans="1:16" s="27" customFormat="1" ht="12.75" customHeight="1">
      <c r="A10" s="139"/>
      <c r="B10" s="132" t="s">
        <v>104</v>
      </c>
      <c r="C10" s="132" t="s">
        <v>105</v>
      </c>
      <c r="D10" s="132" t="s">
        <v>106</v>
      </c>
      <c r="E10" s="132" t="s">
        <v>104</v>
      </c>
      <c r="F10" s="132" t="s">
        <v>105</v>
      </c>
      <c r="G10" s="132" t="s">
        <v>106</v>
      </c>
      <c r="H10" s="132" t="s">
        <v>104</v>
      </c>
      <c r="I10" s="132" t="s">
        <v>105</v>
      </c>
      <c r="J10" s="132" t="s">
        <v>106</v>
      </c>
      <c r="K10" s="132" t="s">
        <v>104</v>
      </c>
      <c r="L10" s="132" t="s">
        <v>105</v>
      </c>
      <c r="M10" s="132" t="s">
        <v>106</v>
      </c>
      <c r="N10" s="132" t="s">
        <v>104</v>
      </c>
      <c r="O10" s="132" t="s">
        <v>105</v>
      </c>
      <c r="P10" s="132" t="s">
        <v>106</v>
      </c>
    </row>
    <row r="11" ht="12.75" customHeight="1">
      <c r="A11" s="2" t="s">
        <v>62</v>
      </c>
    </row>
    <row r="12" spans="1:16" s="59" customFormat="1" ht="12.75" customHeight="1">
      <c r="A12" s="24" t="s">
        <v>57</v>
      </c>
      <c r="B12" s="94">
        <v>290582</v>
      </c>
      <c r="C12" s="94">
        <v>15008924</v>
      </c>
      <c r="D12" s="94">
        <v>40388</v>
      </c>
      <c r="E12" s="94">
        <v>35005</v>
      </c>
      <c r="F12" s="94">
        <v>676293</v>
      </c>
      <c r="G12" s="94">
        <v>7650</v>
      </c>
      <c r="H12" s="94">
        <v>168055</v>
      </c>
      <c r="I12" s="94">
        <v>312942</v>
      </c>
      <c r="J12" s="94">
        <v>182</v>
      </c>
      <c r="K12" s="94">
        <v>15282</v>
      </c>
      <c r="L12" s="94">
        <v>99721</v>
      </c>
      <c r="M12" s="94">
        <v>180</v>
      </c>
      <c r="N12" s="94">
        <v>305793</v>
      </c>
      <c r="O12" s="94">
        <v>16097777</v>
      </c>
      <c r="P12" s="94">
        <v>40086</v>
      </c>
    </row>
    <row r="13" spans="1:16" s="59" customFormat="1" ht="12.75" customHeight="1">
      <c r="A13" s="24" t="s">
        <v>6</v>
      </c>
      <c r="B13" s="94">
        <v>68676</v>
      </c>
      <c r="C13" s="94">
        <v>2315342</v>
      </c>
      <c r="D13" s="94">
        <v>27537</v>
      </c>
      <c r="E13" s="94">
        <v>9095</v>
      </c>
      <c r="F13" s="94">
        <v>132880</v>
      </c>
      <c r="G13" s="94">
        <v>8130</v>
      </c>
      <c r="H13" s="94">
        <v>36906</v>
      </c>
      <c r="I13" s="94">
        <v>117109</v>
      </c>
      <c r="J13" s="94">
        <v>169</v>
      </c>
      <c r="K13" s="94">
        <v>3696</v>
      </c>
      <c r="L13" s="94">
        <v>18871</v>
      </c>
      <c r="M13" s="94">
        <v>265</v>
      </c>
      <c r="N13" s="94">
        <v>74350</v>
      </c>
      <c r="O13" s="94">
        <v>2584154</v>
      </c>
      <c r="P13" s="94">
        <v>27744</v>
      </c>
    </row>
    <row r="14" spans="1:16" s="33" customFormat="1" ht="12.75" customHeight="1">
      <c r="A14" s="16" t="s">
        <v>4</v>
      </c>
      <c r="B14" s="95">
        <v>359260</v>
      </c>
      <c r="C14" s="95">
        <v>17324344</v>
      </c>
      <c r="D14" s="95">
        <v>37444</v>
      </c>
      <c r="E14" s="95">
        <v>44097</v>
      </c>
      <c r="F14" s="95">
        <v>809131</v>
      </c>
      <c r="G14" s="95">
        <v>7753</v>
      </c>
      <c r="H14" s="95">
        <v>204961</v>
      </c>
      <c r="I14" s="95">
        <v>430054</v>
      </c>
      <c r="J14" s="95">
        <v>180</v>
      </c>
      <c r="K14" s="95">
        <v>18980</v>
      </c>
      <c r="L14" s="95">
        <v>118608</v>
      </c>
      <c r="M14" s="95">
        <v>192</v>
      </c>
      <c r="N14" s="95">
        <v>380143</v>
      </c>
      <c r="O14" s="95">
        <v>18681924</v>
      </c>
      <c r="P14" s="95">
        <v>37168</v>
      </c>
    </row>
    <row r="15" spans="1:16" ht="12.75" customHeight="1">
      <c r="A15" s="2" t="s">
        <v>63</v>
      </c>
      <c r="B15" s="92"/>
      <c r="C15" s="92"/>
      <c r="D15" s="92"/>
      <c r="E15" s="92"/>
      <c r="F15" s="92"/>
      <c r="G15" s="92"/>
      <c r="H15" s="92"/>
      <c r="I15" s="92"/>
      <c r="J15" s="92"/>
      <c r="K15" s="92"/>
      <c r="L15" s="92"/>
      <c r="M15" s="92"/>
      <c r="N15" s="92"/>
      <c r="O15" s="92"/>
      <c r="P15" s="92"/>
    </row>
    <row r="16" spans="1:16" ht="12.75" customHeight="1">
      <c r="A16" s="24" t="s">
        <v>57</v>
      </c>
      <c r="B16" s="94">
        <v>264396</v>
      </c>
      <c r="C16" s="94">
        <v>13254747</v>
      </c>
      <c r="D16" s="94">
        <v>40990</v>
      </c>
      <c r="E16" s="94">
        <v>41213</v>
      </c>
      <c r="F16" s="94">
        <v>766719</v>
      </c>
      <c r="G16" s="94">
        <v>10080</v>
      </c>
      <c r="H16" s="94">
        <v>162287</v>
      </c>
      <c r="I16" s="94">
        <v>378515</v>
      </c>
      <c r="J16" s="94">
        <v>190</v>
      </c>
      <c r="K16" s="94">
        <v>20319</v>
      </c>
      <c r="L16" s="94">
        <v>162104</v>
      </c>
      <c r="M16" s="94">
        <v>377</v>
      </c>
      <c r="N16" s="94">
        <v>289721</v>
      </c>
      <c r="O16" s="94">
        <v>14562252</v>
      </c>
      <c r="P16" s="94">
        <v>40031</v>
      </c>
    </row>
    <row r="17" spans="1:16" ht="12.75" customHeight="1">
      <c r="A17" s="24" t="s">
        <v>6</v>
      </c>
      <c r="B17" s="92"/>
      <c r="C17" s="92"/>
      <c r="D17" s="92"/>
      <c r="E17" s="92"/>
      <c r="F17" s="92"/>
      <c r="G17" s="92"/>
      <c r="H17" s="92"/>
      <c r="I17" s="92"/>
      <c r="J17" s="92"/>
      <c r="K17" s="92"/>
      <c r="L17" s="92"/>
      <c r="M17" s="92"/>
      <c r="N17" s="92"/>
      <c r="O17" s="92"/>
      <c r="P17" s="92"/>
    </row>
    <row r="18" spans="1:16" ht="12.75" customHeight="1">
      <c r="A18" s="26" t="s">
        <v>58</v>
      </c>
      <c r="B18" s="94">
        <v>35000</v>
      </c>
      <c r="C18" s="94">
        <v>1640231</v>
      </c>
      <c r="D18" s="94">
        <v>38102</v>
      </c>
      <c r="E18" s="94">
        <v>6008</v>
      </c>
      <c r="F18" s="94">
        <v>103871</v>
      </c>
      <c r="G18" s="94">
        <v>7369</v>
      </c>
      <c r="H18" s="94">
        <v>26355</v>
      </c>
      <c r="I18" s="94">
        <v>108929</v>
      </c>
      <c r="J18" s="94">
        <v>262</v>
      </c>
      <c r="K18" s="94">
        <v>4431</v>
      </c>
      <c r="L18" s="94">
        <v>32692</v>
      </c>
      <c r="M18" s="94">
        <v>753</v>
      </c>
      <c r="N18" s="94">
        <v>41111</v>
      </c>
      <c r="O18" s="94">
        <v>1885609</v>
      </c>
      <c r="P18" s="94">
        <v>35579</v>
      </c>
    </row>
    <row r="19" spans="1:16" ht="12.75" customHeight="1">
      <c r="A19" s="26" t="s">
        <v>59</v>
      </c>
      <c r="B19" s="94">
        <v>174</v>
      </c>
      <c r="C19" s="94">
        <v>4765</v>
      </c>
      <c r="D19" s="94">
        <v>26910</v>
      </c>
      <c r="E19" s="94"/>
      <c r="F19" s="94"/>
      <c r="G19" s="94"/>
      <c r="H19" s="94">
        <v>86</v>
      </c>
      <c r="I19" s="94">
        <v>303</v>
      </c>
      <c r="J19" s="94">
        <v>357</v>
      </c>
      <c r="K19" s="94">
        <v>12</v>
      </c>
      <c r="L19" s="94">
        <v>97</v>
      </c>
      <c r="M19" s="94">
        <v>2647</v>
      </c>
      <c r="N19" s="94">
        <v>200</v>
      </c>
      <c r="O19" s="94">
        <v>5323</v>
      </c>
      <c r="P19" s="94">
        <v>24000</v>
      </c>
    </row>
    <row r="20" spans="1:16" s="59" customFormat="1" ht="12.75" customHeight="1">
      <c r="A20" s="26" t="s">
        <v>294</v>
      </c>
      <c r="B20" s="94">
        <v>1250</v>
      </c>
      <c r="C20" s="94">
        <v>33943</v>
      </c>
      <c r="D20" s="94">
        <v>24549</v>
      </c>
      <c r="E20" s="94">
        <v>76</v>
      </c>
      <c r="F20" s="94">
        <v>933</v>
      </c>
      <c r="G20" s="94">
        <v>4872</v>
      </c>
      <c r="H20" s="94">
        <v>289</v>
      </c>
      <c r="I20" s="94">
        <v>214</v>
      </c>
      <c r="J20" s="94">
        <v>63</v>
      </c>
      <c r="K20" s="94">
        <v>27</v>
      </c>
      <c r="L20" s="94">
        <v>59</v>
      </c>
      <c r="M20" s="94">
        <v>50</v>
      </c>
      <c r="N20" s="94">
        <v>1273</v>
      </c>
      <c r="O20" s="94">
        <v>35040</v>
      </c>
      <c r="P20" s="94">
        <v>24727</v>
      </c>
    </row>
    <row r="21" spans="1:16" ht="12.75" customHeight="1">
      <c r="A21" s="26" t="s">
        <v>293</v>
      </c>
      <c r="B21" s="94">
        <v>25347</v>
      </c>
      <c r="C21" s="94">
        <v>629528</v>
      </c>
      <c r="D21" s="94">
        <v>18096</v>
      </c>
      <c r="E21" s="94">
        <v>1967</v>
      </c>
      <c r="F21" s="94">
        <v>27964</v>
      </c>
      <c r="G21" s="94">
        <v>9719</v>
      </c>
      <c r="H21" s="94">
        <v>10862</v>
      </c>
      <c r="I21" s="94">
        <v>23755</v>
      </c>
      <c r="J21" s="94">
        <v>113</v>
      </c>
      <c r="K21" s="94">
        <v>649</v>
      </c>
      <c r="L21" s="94">
        <v>1911</v>
      </c>
      <c r="M21" s="94">
        <v>98</v>
      </c>
      <c r="N21" s="94">
        <v>26339</v>
      </c>
      <c r="O21" s="94">
        <v>683045</v>
      </c>
      <c r="P21" s="94">
        <v>19511</v>
      </c>
    </row>
    <row r="22" spans="1:16" s="59" customFormat="1" ht="12.75" customHeight="1">
      <c r="A22" s="26" t="s">
        <v>317</v>
      </c>
      <c r="B22" s="94">
        <v>50836</v>
      </c>
      <c r="C22" s="94">
        <v>1707312</v>
      </c>
      <c r="D22" s="94">
        <v>25728</v>
      </c>
      <c r="E22" s="94">
        <v>6089</v>
      </c>
      <c r="F22" s="94">
        <v>85077</v>
      </c>
      <c r="G22" s="94">
        <v>7072</v>
      </c>
      <c r="H22" s="94">
        <v>29784</v>
      </c>
      <c r="I22" s="94">
        <v>63682</v>
      </c>
      <c r="J22" s="94">
        <v>182</v>
      </c>
      <c r="K22" s="94">
        <v>2482</v>
      </c>
      <c r="L22" s="94">
        <v>11707</v>
      </c>
      <c r="M22" s="94">
        <v>250</v>
      </c>
      <c r="N22" s="94">
        <v>55513</v>
      </c>
      <c r="O22" s="94">
        <v>1867717</v>
      </c>
      <c r="P22" s="94">
        <v>25525</v>
      </c>
    </row>
    <row r="23" spans="1:16" s="59" customFormat="1" ht="12.75" customHeight="1">
      <c r="A23" s="184" t="s">
        <v>4</v>
      </c>
      <c r="B23" s="85">
        <v>112599</v>
      </c>
      <c r="C23" s="85">
        <v>4015518</v>
      </c>
      <c r="D23" s="85">
        <v>27091</v>
      </c>
      <c r="E23" s="85">
        <v>14149</v>
      </c>
      <c r="F23" s="85">
        <v>218002</v>
      </c>
      <c r="G23" s="85">
        <v>7613</v>
      </c>
      <c r="H23" s="85">
        <v>67372</v>
      </c>
      <c r="I23" s="85">
        <v>196873</v>
      </c>
      <c r="J23" s="85">
        <v>186</v>
      </c>
      <c r="K23" s="85">
        <v>7592</v>
      </c>
      <c r="L23" s="85">
        <v>46421</v>
      </c>
      <c r="M23" s="85">
        <v>404</v>
      </c>
      <c r="N23" s="85">
        <v>124441</v>
      </c>
      <c r="O23" s="85">
        <v>4476902</v>
      </c>
      <c r="P23" s="85">
        <v>26979</v>
      </c>
    </row>
    <row r="24" spans="1:16" s="33" customFormat="1" ht="12.75" customHeight="1">
      <c r="A24" s="16" t="s">
        <v>4</v>
      </c>
      <c r="B24" s="95">
        <v>376999</v>
      </c>
      <c r="C24" s="95">
        <v>17270437</v>
      </c>
      <c r="D24" s="95">
        <v>36647</v>
      </c>
      <c r="E24" s="95">
        <v>55369</v>
      </c>
      <c r="F24" s="95">
        <v>984843</v>
      </c>
      <c r="G24" s="95">
        <v>9379</v>
      </c>
      <c r="H24" s="95">
        <v>229656</v>
      </c>
      <c r="I24" s="95">
        <v>575382</v>
      </c>
      <c r="J24" s="95">
        <v>188</v>
      </c>
      <c r="K24" s="95">
        <v>27909</v>
      </c>
      <c r="L24" s="95">
        <v>208505</v>
      </c>
      <c r="M24" s="95">
        <v>383</v>
      </c>
      <c r="N24" s="95">
        <v>414161</v>
      </c>
      <c r="O24" s="95">
        <v>19039095</v>
      </c>
      <c r="P24" s="95">
        <v>35904</v>
      </c>
    </row>
    <row r="25" spans="1:16" s="27" customFormat="1" ht="12.75" customHeight="1">
      <c r="A25" s="18" t="s">
        <v>4</v>
      </c>
      <c r="B25" s="96">
        <v>736252</v>
      </c>
      <c r="C25" s="96">
        <v>34594454</v>
      </c>
      <c r="D25" s="96">
        <v>37043</v>
      </c>
      <c r="E25" s="96">
        <v>99462</v>
      </c>
      <c r="F25" s="96">
        <v>1793903</v>
      </c>
      <c r="G25" s="96">
        <v>8606</v>
      </c>
      <c r="H25" s="96">
        <v>434624</v>
      </c>
      <c r="I25" s="96">
        <v>1005451</v>
      </c>
      <c r="J25" s="96">
        <v>184</v>
      </c>
      <c r="K25" s="96">
        <v>46888</v>
      </c>
      <c r="L25" s="96">
        <v>327109</v>
      </c>
      <c r="M25" s="96">
        <v>287</v>
      </c>
      <c r="N25" s="96">
        <v>794305</v>
      </c>
      <c r="O25" s="96">
        <v>37721075</v>
      </c>
      <c r="P25" s="96">
        <v>36518</v>
      </c>
    </row>
    <row r="26" ht="12.75" customHeight="1"/>
    <row r="27" spans="1:16" ht="12.75" customHeight="1">
      <c r="A27" s="190" t="s">
        <v>321</v>
      </c>
      <c r="B27" s="190"/>
      <c r="C27" s="190"/>
      <c r="D27" s="190"/>
      <c r="E27" s="190"/>
      <c r="F27" s="190"/>
      <c r="G27" s="190"/>
      <c r="H27" s="190"/>
      <c r="I27" s="190"/>
      <c r="J27" s="190"/>
      <c r="K27" s="190"/>
      <c r="L27" s="190"/>
      <c r="M27" s="190"/>
      <c r="N27" s="190"/>
      <c r="O27" s="190"/>
      <c r="P27" s="190"/>
    </row>
    <row r="28" spans="1:16" ht="12.75" customHeight="1">
      <c r="A28" s="190" t="s">
        <v>186</v>
      </c>
      <c r="B28" s="190"/>
      <c r="C28" s="190"/>
      <c r="D28" s="190"/>
      <c r="E28" s="190"/>
      <c r="F28" s="190"/>
      <c r="G28" s="190"/>
      <c r="H28" s="190"/>
      <c r="I28" s="190"/>
      <c r="J28" s="190"/>
      <c r="K28" s="190"/>
      <c r="L28" s="190"/>
      <c r="M28" s="190"/>
      <c r="N28" s="190"/>
      <c r="O28" s="190"/>
      <c r="P28" s="190"/>
    </row>
    <row r="29" spans="1:16" ht="12.75" customHeight="1">
      <c r="A29" s="190" t="s">
        <v>185</v>
      </c>
      <c r="B29" s="190"/>
      <c r="C29" s="190"/>
      <c r="D29" s="190"/>
      <c r="E29" s="190"/>
      <c r="F29" s="190"/>
      <c r="G29" s="190"/>
      <c r="H29" s="190"/>
      <c r="I29" s="190"/>
      <c r="J29" s="190"/>
      <c r="K29" s="190"/>
      <c r="L29" s="190"/>
      <c r="M29" s="190"/>
      <c r="N29" s="190"/>
      <c r="O29" s="190"/>
      <c r="P29" s="190"/>
    </row>
    <row r="30" spans="1:16" ht="12.75" customHeight="1">
      <c r="A30" s="191" t="s">
        <v>277</v>
      </c>
      <c r="B30" s="191"/>
      <c r="C30" s="191"/>
      <c r="D30" s="191"/>
      <c r="E30" s="191"/>
      <c r="F30" s="191"/>
      <c r="G30" s="191"/>
      <c r="H30" s="191"/>
      <c r="I30" s="191"/>
      <c r="J30" s="191"/>
      <c r="K30" s="191"/>
      <c r="L30" s="191"/>
      <c r="M30" s="191"/>
      <c r="N30" s="191"/>
      <c r="O30" s="191"/>
      <c r="P30" s="191"/>
    </row>
    <row r="31" ht="12.75" customHeight="1"/>
    <row r="32" ht="12.75" customHeight="1">
      <c r="A32" s="112" t="s">
        <v>295</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sheet="1" objects="1" scenarios="1"/>
  <mergeCells count="9">
    <mergeCell ref="A27:P27"/>
    <mergeCell ref="A28:P28"/>
    <mergeCell ref="A29:P29"/>
    <mergeCell ref="A30:P30"/>
    <mergeCell ref="B8:D8"/>
    <mergeCell ref="E8:G8"/>
    <mergeCell ref="H8:J8"/>
    <mergeCell ref="K8:M8"/>
    <mergeCell ref="N8:P8"/>
  </mergeCells>
  <hyperlinks>
    <hyperlink ref="A32" r:id="rId1" display="© Commonwealth of Australia 2011"/>
  </hyperlinks>
  <printOptions/>
  <pageMargins left="0.7" right="0.7" top="0.75" bottom="0.75" header="0.3" footer="0.3"/>
  <pageSetup fitToHeight="0"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Walsh</dc:creator>
  <cp:keywords/>
  <dc:description/>
  <cp:lastModifiedBy>ABS</cp:lastModifiedBy>
  <cp:lastPrinted>2015-06-30T03:59:38Z</cp:lastPrinted>
  <dcterms:created xsi:type="dcterms:W3CDTF">2014-09-10T05:13:03Z</dcterms:created>
  <dcterms:modified xsi:type="dcterms:W3CDTF">2016-06-23T01:51:45Z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